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A CORRESPONDENCIA  2021-2024   230.05\SUBDIR 230.05.00.02 TRANSP PUBLIC PORTAL\AÑO 2022\07 JULIO-2022 EDOS. FINANC. DF-SC-     -22 transp\"/>
    </mc:Choice>
  </mc:AlternateContent>
  <bookViews>
    <workbookView xWindow="0" yWindow="0" windowWidth="24000" windowHeight="9735"/>
  </bookViews>
  <sheets>
    <sheet name="JULIO " sheetId="13" r:id="rId1"/>
    <sheet name="DESCUENTOS" sheetId="4" r:id="rId2"/>
    <sheet name="CTA. RESULTADOS" sheetId="5" r:id="rId3"/>
    <sheet name="ADQUISICIONES" sheetId="6" r:id="rId4"/>
    <sheet name="OBRAS EN PROCESO" sheetId="7" r:id="rId5"/>
  </sheets>
  <definedNames>
    <definedName name="_GoBack" localSheetId="0">'JULIO '!$A$396</definedName>
    <definedName name="_xlnm.Print_Area" localSheetId="0">'JULIO '!$A$1:$Q$445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01" i="13" l="1"/>
  <c r="M402" i="13" s="1"/>
  <c r="L401" i="13"/>
  <c r="K401" i="13"/>
  <c r="I401" i="13"/>
  <c r="H401" i="13"/>
  <c r="G401" i="13"/>
  <c r="M394" i="13"/>
  <c r="L394" i="13"/>
  <c r="K394" i="13"/>
  <c r="J394" i="13"/>
  <c r="I394" i="13"/>
  <c r="H394" i="13"/>
  <c r="G394" i="13"/>
  <c r="K403" i="13" l="1"/>
  <c r="G403" i="13"/>
  <c r="H403" i="13"/>
  <c r="L403" i="13"/>
  <c r="G402" i="13"/>
  <c r="M403" i="13"/>
  <c r="I403" i="13"/>
  <c r="K10" i="4"/>
  <c r="N14" i="6"/>
  <c r="J211" i="13"/>
  <c r="J115" i="13"/>
  <c r="I115" i="13"/>
  <c r="H115" i="13"/>
  <c r="G115" i="13"/>
  <c r="L113" i="13"/>
  <c r="L112" i="13"/>
  <c r="L111" i="13"/>
  <c r="L110" i="13"/>
  <c r="L109" i="13"/>
  <c r="L107" i="13"/>
  <c r="L106" i="13"/>
  <c r="L87" i="13"/>
  <c r="L76" i="13"/>
  <c r="L52" i="13"/>
  <c r="K46" i="13"/>
  <c r="I46" i="13"/>
  <c r="H46" i="13"/>
  <c r="G46" i="13"/>
  <c r="L45" i="13"/>
  <c r="L44" i="13"/>
  <c r="L43" i="13"/>
  <c r="L46" i="13" l="1"/>
  <c r="L108" i="13"/>
  <c r="L114" i="13"/>
  <c r="L115" i="13" l="1"/>
  <c r="L42" i="13"/>
  <c r="L361" i="13" l="1"/>
  <c r="L310" i="13" l="1"/>
  <c r="L223" i="13"/>
  <c r="L144" i="13"/>
  <c r="L142" i="13"/>
  <c r="L138" i="13"/>
  <c r="L133" i="13"/>
  <c r="L126" i="13"/>
  <c r="J53" i="13"/>
  <c r="I53" i="13"/>
  <c r="H53" i="13"/>
  <c r="G53" i="13"/>
  <c r="L93" i="13"/>
  <c r="L66" i="13"/>
  <c r="L16" i="13"/>
  <c r="L290" i="13"/>
  <c r="D16" i="5"/>
  <c r="L53" i="13" l="1"/>
  <c r="L150" i="13"/>
  <c r="B9" i="5"/>
  <c r="C9" i="5"/>
  <c r="D9" i="5"/>
  <c r="D10" i="5"/>
  <c r="D11" i="5"/>
  <c r="D12" i="5"/>
  <c r="D13" i="5"/>
  <c r="D14" i="5"/>
  <c r="L278" i="13" l="1"/>
  <c r="L272" i="13"/>
  <c r="L269" i="13"/>
  <c r="L267" i="13"/>
  <c r="L265" i="13"/>
  <c r="L264" i="13"/>
  <c r="L282" i="13" l="1"/>
  <c r="J400" i="13" l="1"/>
  <c r="J397" i="13"/>
  <c r="L266" i="13"/>
  <c r="L247" i="13"/>
  <c r="L241" i="13"/>
  <c r="J216" i="13"/>
  <c r="J205" i="13"/>
  <c r="K192" i="13"/>
  <c r="K185" i="13"/>
  <c r="K176" i="13"/>
  <c r="K170" i="13"/>
  <c r="K167" i="13"/>
  <c r="K154" i="13"/>
  <c r="J401" i="13" l="1"/>
  <c r="J402" i="13" s="1"/>
  <c r="L251" i="13"/>
  <c r="K196" i="13"/>
  <c r="K197" i="13" s="1"/>
  <c r="L262" i="13"/>
  <c r="J217" i="13"/>
  <c r="J223" i="13" s="1"/>
  <c r="L12" i="13"/>
  <c r="J403" i="13" l="1"/>
  <c r="L404" i="13" s="1"/>
  <c r="L292" i="13"/>
  <c r="K198" i="13" l="1"/>
  <c r="K21" i="4"/>
  <c r="E18" i="4"/>
  <c r="G9" i="6" l="1"/>
  <c r="G7" i="6"/>
  <c r="D8" i="5"/>
  <c r="B8" i="5"/>
  <c r="E18" i="7" l="1"/>
  <c r="B7" i="7" l="1"/>
  <c r="F7" i="7" s="1"/>
  <c r="F6" i="7"/>
  <c r="F8" i="7"/>
  <c r="F9" i="7"/>
  <c r="F10" i="7"/>
  <c r="F11" i="7"/>
  <c r="F12" i="7"/>
  <c r="F13" i="7"/>
  <c r="F14" i="7"/>
  <c r="F15" i="7"/>
  <c r="F16" i="7"/>
  <c r="F5" i="7"/>
  <c r="N5" i="6"/>
  <c r="N7" i="6"/>
  <c r="N8" i="6"/>
  <c r="N9" i="6"/>
  <c r="N10" i="6"/>
  <c r="N11" i="6"/>
  <c r="N13" i="6"/>
  <c r="B7" i="5"/>
  <c r="D7" i="5" s="1"/>
  <c r="C18" i="7" l="1"/>
  <c r="D18" i="7"/>
  <c r="B18" i="7"/>
  <c r="F18" i="7" l="1"/>
  <c r="E12" i="6"/>
  <c r="N12" i="6" s="1"/>
  <c r="E6" i="6"/>
  <c r="N6" i="6" s="1"/>
  <c r="E4" i="6"/>
  <c r="N4" i="6" s="1"/>
  <c r="C14" i="6" l="1"/>
  <c r="D14" i="6"/>
  <c r="E14" i="6"/>
  <c r="F14" i="6"/>
  <c r="G14" i="6"/>
  <c r="H14" i="6"/>
  <c r="I14" i="6"/>
  <c r="J14" i="6"/>
  <c r="K14" i="6"/>
  <c r="L14" i="6"/>
  <c r="M14" i="6"/>
  <c r="B14" i="6"/>
  <c r="D4" i="5"/>
  <c r="D5" i="5"/>
  <c r="D6" i="5"/>
  <c r="D3" i="5"/>
  <c r="B6" i="5"/>
  <c r="B16" i="5"/>
  <c r="C16" i="5"/>
  <c r="I6" i="4" l="1"/>
  <c r="K6" i="4" l="1"/>
  <c r="K4" i="4" l="1"/>
  <c r="K5" i="4"/>
  <c r="H18" i="4" l="1"/>
  <c r="G18" i="4"/>
  <c r="K9" i="4" s="1"/>
  <c r="F18" i="4"/>
  <c r="D18" i="4"/>
  <c r="C18" i="4"/>
  <c r="B18" i="4"/>
  <c r="D20" i="4" s="1"/>
  <c r="K7" i="4" l="1"/>
  <c r="K8" i="4"/>
</calcChain>
</file>

<file path=xl/comments1.xml><?xml version="1.0" encoding="utf-8"?>
<comments xmlns="http://schemas.openxmlformats.org/spreadsheetml/2006/main">
  <authors>
    <author>Elida Cortes</author>
  </authors>
  <commentList>
    <comment ref="B7" authorId="0" shapeId="0">
      <text>
        <r>
          <rPr>
            <b/>
            <sz val="9"/>
            <color indexed="81"/>
            <rFont val="Tahoma"/>
            <family val="2"/>
          </rPr>
          <t>Elida Cortes:</t>
        </r>
        <r>
          <rPr>
            <sz val="9"/>
            <color indexed="81"/>
            <rFont val="Tahoma"/>
            <family val="2"/>
          </rPr>
          <t xml:space="preserve">
op 5345</t>
        </r>
      </text>
    </comment>
    <comment ref="C7" authorId="0" shapeId="0">
      <text>
        <r>
          <rPr>
            <b/>
            <sz val="9"/>
            <color indexed="81"/>
            <rFont val="Tahoma"/>
            <family val="2"/>
          </rPr>
          <t>Elida Cortes:</t>
        </r>
        <r>
          <rPr>
            <sz val="9"/>
            <color indexed="81"/>
            <rFont val="Tahoma"/>
            <family val="2"/>
          </rPr>
          <t xml:space="preserve">
op 5344</t>
        </r>
      </text>
    </comment>
    <comment ref="G7" authorId="0" shapeId="0">
      <text>
        <r>
          <rPr>
            <b/>
            <sz val="9"/>
            <color indexed="81"/>
            <rFont val="Tahoma"/>
            <family val="2"/>
          </rPr>
          <t>Elida Cortes:</t>
        </r>
        <r>
          <rPr>
            <sz val="9"/>
            <color indexed="81"/>
            <rFont val="Tahoma"/>
            <family val="2"/>
          </rPr>
          <t xml:space="preserve">
OP. 5258</t>
        </r>
      </text>
    </comment>
    <comment ref="D8" authorId="0" shapeId="0">
      <text>
        <r>
          <rPr>
            <b/>
            <sz val="9"/>
            <color indexed="81"/>
            <rFont val="Tahoma"/>
            <family val="2"/>
          </rPr>
          <t>Elida Cortes:</t>
        </r>
        <r>
          <rPr>
            <sz val="9"/>
            <color indexed="81"/>
            <rFont val="Tahoma"/>
            <family val="2"/>
          </rPr>
          <t xml:space="preserve">
OP. DE PAGO DE ABRIL 5256
OP DE PAGO DE MAYO 6239</t>
        </r>
      </text>
    </comment>
    <comment ref="G8" authorId="0" shapeId="0">
      <text>
        <r>
          <rPr>
            <b/>
            <sz val="9"/>
            <color indexed="81"/>
            <rFont val="Tahoma"/>
            <family val="2"/>
          </rPr>
          <t>Elida Cortes:</t>
        </r>
        <r>
          <rPr>
            <sz val="9"/>
            <color indexed="81"/>
            <rFont val="Tahoma"/>
            <family val="2"/>
          </rPr>
          <t xml:space="preserve">
OP 6924</t>
        </r>
      </text>
    </comment>
  </commentList>
</comments>
</file>

<file path=xl/sharedStrings.xml><?xml version="1.0" encoding="utf-8"?>
<sst xmlns="http://schemas.openxmlformats.org/spreadsheetml/2006/main" count="485" uniqueCount="385">
  <si>
    <t>1.- NOTAS AL ESTADO DE SITUACIÓN FINANCIERA</t>
  </si>
  <si>
    <t>EFECTIVO Y EQUIVALENTE</t>
  </si>
  <si>
    <t>BANCOS</t>
  </si>
  <si>
    <t>Participaciones</t>
  </si>
  <si>
    <t>Capufe</t>
  </si>
  <si>
    <t>TOTAL</t>
  </si>
  <si>
    <t>BIENES DISPONIBLES PARA SU TRANSFORMACIÓN O CONSUMO</t>
  </si>
  <si>
    <t>BIENES MUEBLES, INMUEBLES E INTANGIBLES</t>
  </si>
  <si>
    <t>Sofware</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</si>
  <si>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</si>
  <si>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</si>
  <si>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</si>
  <si>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</si>
  <si>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</si>
  <si>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</si>
  <si>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</si>
  <si>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</si>
  <si>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</si>
  <si>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</si>
  <si>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</si>
  <si>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</si>
  <si>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</si>
  <si>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</si>
  <si>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</si>
  <si>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CONVENIOS ESTADO MUNICIPIO</t>
  </si>
  <si>
    <t>TOTAL DE INGRESOS</t>
  </si>
  <si>
    <t>3.- ESTADO DE VARIACIÓN DE LA HACIENDA PÚBLICA</t>
  </si>
  <si>
    <t>4.- NOTAS AL ESTADO DE FLUJO DE EFECTIVO</t>
  </si>
  <si>
    <t>Inversiones Temporales(Hasta 3 Meses)</t>
  </si>
  <si>
    <t>Total de Efectivo y Equivalentes</t>
  </si>
  <si>
    <t>Ahorro/Desahorro antes de rubros extraordinarios</t>
  </si>
  <si>
    <t>Depreciación</t>
  </si>
  <si>
    <t>Amortización</t>
  </si>
  <si>
    <t>Incrementos en las provisiones</t>
  </si>
  <si>
    <t>Incremento en inversiones producido por revaluación</t>
  </si>
  <si>
    <t>Incremento en cuentas por cobrar</t>
  </si>
  <si>
    <t>5. CONCILIACIÓN ENTRE LOS INGRESOS PRESUPUESTARIOS Y CONTABLES, ASÍ COMO ENTRE LOS EGRESOS PRESUPUESTARIOS Y LOS GASTOS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</si>
  <si>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</si>
  <si>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</si>
  <si>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</si>
  <si>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</si>
  <si>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</si>
  <si>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</si>
  <si>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</si>
  <si>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</si>
  <si>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</si>
  <si>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</si>
  <si>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</si>
  <si>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</si>
  <si>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</si>
  <si>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</si>
  <si>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Obras de dominio público</t>
  </si>
  <si>
    <t>Otros Egresos Presupuestales No contables</t>
  </si>
  <si>
    <t>Provisiones</t>
  </si>
  <si>
    <t>Disminuciones de inventarios</t>
  </si>
  <si>
    <t>Aumento por insuficiencia de provisiones</t>
  </si>
  <si>
    <t>Otros Gastos</t>
  </si>
  <si>
    <t>Otros Gastos Contables No Presupuestales.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</si>
  <si>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</si>
  <si>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</si>
  <si>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</si>
  <si>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</si>
  <si>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</si>
  <si>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</si>
  <si>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</si>
  <si>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</si>
  <si>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</si>
  <si>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 de Egresos pagado</t>
  </si>
  <si>
    <t>JUICIOS CONTENCIOSOS ADMINISTRATIVOS A EJECUTARSE</t>
  </si>
  <si>
    <t>JUICIOS LAUDOS LABORALES</t>
  </si>
  <si>
    <t>1.- Introducción</t>
  </si>
  <si>
    <t>Así mismo con la descripción detallada de las presentes notas, se generan una información completa y comprensible del ejercicio de la Administración Pública, que coadyuve a una mejor determinación del futuro financiero de esta Administración.</t>
  </si>
  <si>
    <t>6.- Políticas de Contabilidad Significativas</t>
  </si>
  <si>
    <t>7.- Posición en moneda extranjera y protección con riesgo de cambio</t>
  </si>
  <si>
    <t>9.- Fideicomisos, mandatos y análogos</t>
  </si>
  <si>
    <t>CONCEPTOS</t>
  </si>
  <si>
    <t>ENERO</t>
  </si>
  <si>
    <t xml:space="preserve">Impuestos </t>
  </si>
  <si>
    <t xml:space="preserve">Derechos </t>
  </si>
  <si>
    <t xml:space="preserve">Productos </t>
  </si>
  <si>
    <t xml:space="preserve">Aprovechamiento </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</si>
  <si>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</si>
  <si>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</si>
  <si>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</si>
  <si>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</si>
  <si>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</si>
  <si>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</si>
  <si>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</si>
  <si>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</si>
  <si>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</si>
  <si>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</si>
  <si>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</si>
  <si>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</si>
  <si>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</si>
  <si>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</si>
  <si>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</si>
  <si>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</si>
  <si>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</si>
  <si>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Cuentas por Cobrar</t>
  </si>
  <si>
    <t>Deudores Diversos</t>
  </si>
  <si>
    <t>SUMA</t>
  </si>
  <si>
    <t>PASIVO CIRCULANTE</t>
  </si>
  <si>
    <t>SUMAS</t>
  </si>
  <si>
    <t>ACTIVO NO CIRCULANTE</t>
  </si>
  <si>
    <t>CUENTAS POR PAGAR A LARGO PLAZO</t>
  </si>
  <si>
    <t>DEUDA PÚBLICA A LARGO PLAZO</t>
  </si>
  <si>
    <t xml:space="preserve"> NOTAS DE GESTIÓN ADMINISTRATIVA</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</si>
  <si>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</si>
  <si>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</si>
  <si>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</si>
  <si>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</si>
  <si>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</si>
  <si>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</si>
  <si>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</si>
  <si>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</si>
  <si>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</si>
  <si>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</si>
  <si>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</si>
  <si>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ABRIL</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</si>
  <si>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</si>
  <si>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</si>
  <si>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</si>
  <si>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</si>
  <si>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</si>
  <si>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</si>
  <si>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</si>
  <si>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</si>
  <si>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</si>
  <si>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JULIO</t>
  </si>
  <si>
    <t>Anticipo a Contratistas por Obras Públicas</t>
  </si>
  <si>
    <t>AGOSTO</t>
  </si>
  <si>
    <t>SEPTIEMBRE</t>
  </si>
  <si>
    <t>Actualización de Multas Federales</t>
  </si>
  <si>
    <t>OCTUBRE</t>
  </si>
  <si>
    <t>APORTACION CAPUFE</t>
  </si>
  <si>
    <t>APORTACIONES PROAGUA</t>
  </si>
  <si>
    <t>NOVIEMBRE</t>
  </si>
  <si>
    <t>DICIEMBRE</t>
  </si>
  <si>
    <t>AMORTIZACION DEUDA 1</t>
  </si>
  <si>
    <t>AMORTIZACION DEUDA 2</t>
  </si>
  <si>
    <t>AMORTIZACION DEUDA 3</t>
  </si>
  <si>
    <t>ALMACEN ENTRADA</t>
  </si>
  <si>
    <t>ALMACEN SALIDA</t>
  </si>
  <si>
    <t>Mobiliario y equipo de Administración</t>
  </si>
  <si>
    <t>Mobiliario y equipo Educacional y Recreativo</t>
  </si>
  <si>
    <t>Equipo e Instrumental Médico y de Laboratorio</t>
  </si>
  <si>
    <t>Productos Financieros Parques y Jardines</t>
  </si>
  <si>
    <t>Ministración Sapaet</t>
  </si>
  <si>
    <t>Ministración Parques y Jardines</t>
  </si>
  <si>
    <t>Impuestos sobre los Ingresos</t>
  </si>
  <si>
    <t>Multa Fed. Centro Federal de Conciliación y Registro Laboral</t>
  </si>
  <si>
    <t>Programa de Agua Potable Drenaje y Tratamiento (PROAGUA)</t>
  </si>
  <si>
    <t>FIDEICOMISO</t>
  </si>
  <si>
    <t>Prodder</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</si>
  <si>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</si>
  <si>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</si>
  <si>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</si>
  <si>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</si>
  <si>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</si>
  <si>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</si>
  <si>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</si>
  <si>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</si>
  <si>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</si>
  <si>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</si>
  <si>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 xml:space="preserve">TOTAL </t>
  </si>
  <si>
    <t>VARIACIÓN</t>
  </si>
  <si>
    <t>Bancos/Tesorería</t>
  </si>
  <si>
    <t xml:space="preserve">Efectivo </t>
  </si>
  <si>
    <t>Bancos/Dependencias y Otros</t>
  </si>
  <si>
    <t>Fondos con afectación Especifica</t>
  </si>
  <si>
    <t>Ingresos Financieros</t>
  </si>
  <si>
    <t>Aprovechamientos patrimoniales</t>
  </si>
  <si>
    <t>(Cifras en Pesos)</t>
  </si>
  <si>
    <t>Amortización de la Deuda pública</t>
  </si>
  <si>
    <t>3. Más gastos contables no presupuestarios</t>
  </si>
  <si>
    <t>NOTAS DE MEMORIA (CUENTAS DE ORDEN)</t>
  </si>
  <si>
    <t>CUENTAS DE ORDEN CONTABLES</t>
  </si>
  <si>
    <t>CUENTAS DE ORDEN PRESUPUESTARIAS</t>
  </si>
  <si>
    <t>11.- Información sobre la Deuda y el Reporte Analítico de la Deuda</t>
  </si>
  <si>
    <t>13.- Proceso de mejora</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</si>
  <si>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</si>
  <si>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</si>
  <si>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</si>
  <si>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TOTAL DE PASIVO NO CIRCULANTE</t>
  </si>
  <si>
    <t>Convenios Estatales</t>
  </si>
  <si>
    <t>Trimestres</t>
  </si>
  <si>
    <t>Total Mensual</t>
  </si>
  <si>
    <t>Gran Total</t>
  </si>
  <si>
    <t>Multa Federal Tribunal Unitario Agrario</t>
  </si>
  <si>
    <t>Productos Financieros PROAGUA</t>
  </si>
  <si>
    <t>Construcciones en proceso en Bienes propios</t>
  </si>
  <si>
    <t>AMORTIZACION DE LA DEUDA</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</si>
  <si>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</si>
  <si>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</si>
  <si>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</si>
  <si>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</si>
  <si>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</si>
  <si>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</si>
  <si>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</si>
  <si>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</si>
  <si>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t>TOTAL capufe + entrada almacen</t>
  </si>
  <si>
    <r>
      <t xml:space="preserve">El H. Ayuntamiento del Centro, </t>
    </r>
    <r>
      <rPr>
        <b/>
        <sz val="11"/>
        <rFont val="Calibri"/>
        <family val="2"/>
        <scheme val="minor"/>
      </rPr>
      <t>no presenta información segmentada de Informes Financieros adicional</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</si>
  <si>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</si>
  <si>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t>* Tasa anualizada del 7.15%</t>
  </si>
  <si>
    <t>Productos financieros Participaciones</t>
  </si>
  <si>
    <t>Multa Federal Secretaria de Turismo</t>
  </si>
  <si>
    <t xml:space="preserve">Otros Derechos a Recibir Efectivo </t>
  </si>
  <si>
    <t>Porción a Corto Plazo de la Deuda Pública a largo plazo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</si>
  <si>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</si>
  <si>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</si>
  <si>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</si>
  <si>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</si>
  <si>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Productos Financieros Convenio Agua Potable SAS (Sapaet)</t>
  </si>
  <si>
    <t xml:space="preserve">Convenio de apoyo extraordinario del fondo para entidades productoras de Hidrocarburos </t>
  </si>
  <si>
    <t>Software</t>
  </si>
  <si>
    <t>Fondo de Estabilización de los Ingresos de las Entidades Federativas (FEIEF)</t>
  </si>
  <si>
    <t>Productos financieros Capufe</t>
  </si>
  <si>
    <t>Depósitos de Fondos de terceros en garantía y/o administración</t>
  </si>
  <si>
    <t>Otros efectivos equivalentes</t>
  </si>
  <si>
    <t>Ganancia/pérdida en venta de propiedad, planta y equipo</t>
  </si>
  <si>
    <t>Conciliación entre los Ingresos Presupuestarios y  Contables</t>
  </si>
  <si>
    <t>Modificación al presupuesto de Egresos aprobado</t>
  </si>
  <si>
    <t>El objetivo de las presentes notas de gestión administrativa, consiste en la revelación del contexto y de los aspectos económicos y financieros más relevantes que influyeron en las decisiones del período y que fueron considerados en la elaboración de los estados financieros, para la mayor comprensión de los mismos y sus particularidades.</t>
  </si>
  <si>
    <t>5.- Bases de Preparación de los Estados Financieros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</si>
  <si>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</si>
  <si>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</si>
  <si>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Impuesto sobre la producción, el consumo y las Transacciones</t>
  </si>
  <si>
    <t>Multa federal no fiscal Instituto Mexicano de la Propiedad Industrial</t>
  </si>
  <si>
    <t>Licencias</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</si>
  <si>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2022.</t>
  </si>
  <si>
    <t xml:space="preserve">*Periodo de gracia: El pago de la primera amortización fue el 28 de febrero de 2022.                                                                                                                 </t>
  </si>
  <si>
    <t>TOTAL DE GASTOS Y OTRAS PERDIDAS</t>
  </si>
  <si>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</si>
  <si>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t>Presupuesto de Egresos Comprometido</t>
  </si>
  <si>
    <t>Otros Pasivos a Corto Plazo</t>
  </si>
  <si>
    <t>Servicios Personales por Pagar a Corto Plazo</t>
  </si>
  <si>
    <t>Contratistas por Obra Pública por pagar a Corto Plazo</t>
  </si>
  <si>
    <t>Proveedor por Pagar a Corto Plazo</t>
  </si>
  <si>
    <t>Transferencias Otorgadas por Pagar a Corto Plazo</t>
  </si>
  <si>
    <t>Retenciones y Contribuciones por Pagar a Corto Plazo</t>
  </si>
  <si>
    <t>Devoluciones de la Ley de Ingresos por Pagar a Corto Plazo</t>
  </si>
  <si>
    <t>Otras Cuentas por Pagar a Corto Plazo</t>
  </si>
  <si>
    <t>Fondo para la infraestructura Social y  Municipal (R-33 Fondo III)</t>
  </si>
  <si>
    <t>Fondo de Aportación para el fortalecimiento (R-33 Fondo IV)</t>
  </si>
  <si>
    <t xml:space="preserve">Convenio  Ayuntamiento-Oficialía Mayor </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</si>
  <si>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</si>
  <si>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</si>
  <si>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</si>
  <si>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</si>
  <si>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El 3 de febrero de 1916 siendo gobernador el general Francisco J. Múgica, desde la villa de Teapa expide el Decreto 111, con el que restituye a la capital del estado su antiguo nombre de Villahermosa, como hasta la fecha se le conoce.</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</si>
  <si>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</si>
  <si>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</si>
  <si>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RESULTADO DE EJERCICIOS ANTERIORES</t>
  </si>
  <si>
    <t>RECTIFICACIONES</t>
  </si>
  <si>
    <t>OBSERVACIONES</t>
  </si>
  <si>
    <t>SIN MOVIMIENTOS</t>
  </si>
  <si>
    <t>TOTALES</t>
  </si>
  <si>
    <t>Salidas de almacen, ajustes por conciliación de inventarios y pérdida de fideicomiso</t>
  </si>
  <si>
    <t>Salidas de Almacen Apazu, ganancia de Fideicomiso creando empresarios</t>
  </si>
  <si>
    <t>Salidas de Almacen de ejercicios 2020 y 2021</t>
  </si>
  <si>
    <t>CAITULO 6000</t>
  </si>
  <si>
    <t>OBRAS DE BIENES PROPIOS</t>
  </si>
  <si>
    <t>OBRAS DE DOMINIO PUBLICO</t>
  </si>
  <si>
    <t>INFRAESTRUCTURA</t>
  </si>
  <si>
    <t>EDIFICIO HABITACIONAL</t>
  </si>
  <si>
    <t>Salida de Almacen Apazu, Salida de almacen ejercicio 2020 - 2021 y cancelación de Fideicomisos ejercicio 2015 y 2022</t>
  </si>
  <si>
    <t>90 DÍAS</t>
  </si>
  <si>
    <t>180 DÍAS</t>
  </si>
  <si>
    <t>MENOR O IGUAL A 365 DÍAS</t>
  </si>
  <si>
    <t>MAYOR A 365 DÍAS</t>
  </si>
  <si>
    <t>INGRESOS DE LA GESTIÓN</t>
  </si>
  <si>
    <t>HACIENDA PÚBLICA/PATRIMONIO CONTRIBUIDO 2021</t>
  </si>
  <si>
    <t>HACIENDA PÚBLICA/PATRIMONIO CONTRIBUIDO 2022</t>
  </si>
  <si>
    <t>HACIENDA PÚBLICA/PATRIMONIO GENERADO 2021</t>
  </si>
  <si>
    <t>HACIENDA PÚBLICA/PATRIMONIO GENERADO 2022</t>
  </si>
  <si>
    <t>4. Total de Ingresos Contables (4=1 + 2-3)</t>
  </si>
  <si>
    <t xml:space="preserve">Aumento por Insuficiencia de Estimaciones por Pérdida o Deterioro u Obsolescencia </t>
  </si>
  <si>
    <t>Estimaciones, Depreciaciones, Deterioros, Obsolescencia y Amortizaciones</t>
  </si>
  <si>
    <t>Presupuesto de Egresos ejercido</t>
  </si>
  <si>
    <t>Convenio Fise Bienestar H. Ayuntamiento del Centro</t>
  </si>
  <si>
    <t>H. Ayuntamiento del Centro</t>
  </si>
  <si>
    <t>H. AYUNTAMIENTO DEL CENTRO</t>
  </si>
  <si>
    <r>
      <t xml:space="preserve">En el H. Ayuntamiento del Centro, </t>
    </r>
    <r>
      <rPr>
        <b/>
        <sz val="11"/>
        <rFont val="Calibri"/>
        <family val="2"/>
        <scheme val="minor"/>
      </rPr>
      <t>no existen partes relacionadas que influyan significativamente en la Toma de decisiones operativas y financieras.</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</si>
  <si>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</si>
  <si>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</si>
  <si>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8.- Reporte Analítico del activo</t>
  </si>
  <si>
    <t>10.- Reporte de la Recaudación</t>
  </si>
  <si>
    <t>El H. Ayuntamiento del Centro ,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</si>
  <si>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 xml:space="preserve">Fondo para Municipios Productores de Hidrocarburos en Región Terrestres </t>
  </si>
  <si>
    <t>Fondo para Municipios Productores de Hidrocarburos en Región Marítima</t>
  </si>
  <si>
    <t>3.- Autorización e historia</t>
  </si>
  <si>
    <t>4.- Organización y Objeto Social</t>
  </si>
  <si>
    <t>12.- Calificaciones otorgadas</t>
  </si>
  <si>
    <t>BBVA Bancomer, S.A.</t>
  </si>
  <si>
    <t>Banorte</t>
  </si>
  <si>
    <t>Nombre del Fideicomiso</t>
  </si>
  <si>
    <t>Creando Empresarios</t>
  </si>
  <si>
    <t>Vigencia</t>
  </si>
  <si>
    <t>Sin Vigencia</t>
  </si>
  <si>
    <t>AREA</t>
  </si>
  <si>
    <t>No. DE EXPEDIENTES</t>
  </si>
  <si>
    <t>IMPORTE</t>
  </si>
  <si>
    <t>ESTATUS</t>
  </si>
  <si>
    <t xml:space="preserve">Firme </t>
  </si>
  <si>
    <t>Requerimiento</t>
  </si>
  <si>
    <t>Sin Condena Monetaria</t>
  </si>
  <si>
    <t>Sub-Judice</t>
  </si>
  <si>
    <t>Sin Estatus</t>
  </si>
  <si>
    <t>SUMATORIA TOTAL</t>
  </si>
  <si>
    <t>Total</t>
  </si>
  <si>
    <t>Institución Bancaria</t>
  </si>
  <si>
    <t>Por Garantía de la Deuda</t>
  </si>
  <si>
    <t>Ejecución</t>
  </si>
  <si>
    <t>El H. Ayuntamiento del Centro no realiza proceso de Transformación o elaboración de Bienes.</t>
  </si>
  <si>
    <t>Este apartado se integra por los conceptos delos bienes Inmuebles los cuales incluyen:</t>
  </si>
  <si>
    <t>Otros Bienes Inmuebles</t>
  </si>
  <si>
    <t>Mobiliario y Equipo de Administracion</t>
  </si>
  <si>
    <t>Vehículo y Equipo de Transporte</t>
  </si>
  <si>
    <t>Licencia Informativas e Intelectuales</t>
  </si>
  <si>
    <t>Convenio de Apoyo Extraordinario del Fondo para entidades productoras de hidrocarburos 2022</t>
  </si>
  <si>
    <t>Salidas de Almacen de ejrcicios 2020-021 y ajuste de inventarios</t>
  </si>
  <si>
    <t>REFINANCIAMIENTO</t>
  </si>
  <si>
    <t>En noviembre de 1808, el virrey de la Nueva España dispuso elegir el primer ayuntamiento de San Juan de Villahermosa, mismo que inició sus funciones el 1 de enero de 1809.</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</si>
  <si>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</si>
  <si>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</si>
  <si>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</si>
  <si>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</si>
  <si>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</si>
  <si>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</si>
  <si>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</si>
  <si>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</si>
  <si>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</si>
  <si>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</si>
  <si>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Modificaciones a la Ley de Ingreso Estimada</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</si>
  <si>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</si>
  <si>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</si>
  <si>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r>
      <t>El H. Ayuntamiento del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</si>
  <si>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</si>
  <si>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</si>
  <si>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Ejercicio Fiscal.-</t>
    </r>
    <r>
      <rPr>
        <sz val="11"/>
        <rFont val="Calibri"/>
        <family val="2"/>
        <scheme val="minor"/>
      </rPr>
      <t xml:space="preserve"> 1ro. de Enero al 31 de Diciembre 2022.</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</si>
  <si>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</si>
  <si>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r>
      <rPr>
        <b/>
        <sz val="11"/>
        <rFont val="Calibri"/>
        <family val="2"/>
        <scheme val="minor"/>
      </rPr>
      <t>Obligaciones Fiscales.-</t>
    </r>
    <r>
      <rPr>
        <sz val="11"/>
        <rFont val="Calibri"/>
        <family val="2"/>
        <scheme val="minor"/>
      </rPr>
      <t>De conformidad al Art. 79 de la Ley de Impuesto sobre la Renta, El H. Ayuntamiento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</si>
  <si>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r>
      <t xml:space="preserve">Estructura Organizacional Básica.- </t>
    </r>
    <r>
      <rPr>
        <sz val="11"/>
        <rFont val="Calibri"/>
        <family val="2"/>
        <scheme val="minor"/>
      </rPr>
      <t>El Honorable Cabildo del Municipio del Centro, Tabasco, como Órgano Máximo de gobierno de la Administración Municipal, siendo sus disposiciones aplicables, en lo conducente a los Consejos municipales, seguido de la Presidenta Municipal,  posteriormente dependen de la Administración Pública desconcentrada y dependencias.</t>
    </r>
  </si>
  <si>
    <r>
      <t xml:space="preserve">El H. Ayuntamiento del Centro </t>
    </r>
    <r>
      <rPr>
        <b/>
        <sz val="11"/>
        <rFont val="Calibri"/>
        <family val="2"/>
        <scheme val="minor"/>
      </rPr>
      <t>No realiza operaciones</t>
    </r>
    <r>
      <rPr>
        <sz val="11"/>
        <rFont val="Calibri"/>
        <family val="2"/>
        <scheme val="minor"/>
      </rPr>
      <t xml:space="preserve"> en moneda extranjeras.</t>
    </r>
  </si>
  <si>
    <r>
      <t xml:space="preserve">En el mes de mayo el H. Ayuntamiento del Centro </t>
    </r>
    <r>
      <rPr>
        <b/>
        <sz val="11"/>
        <rFont val="Calibri"/>
        <family val="2"/>
        <scheme val="minor"/>
      </rPr>
      <t>No reportó circunstancias de carácter significativo</t>
    </r>
    <r>
      <rPr>
        <sz val="11"/>
        <rFont val="Calibri"/>
        <family val="2"/>
        <scheme val="minor"/>
      </rPr>
      <t xml:space="preserve"> que afecten el Activo.</t>
    </r>
  </si>
  <si>
    <r>
      <rPr>
        <b/>
        <sz val="11"/>
        <rFont val="Calibri"/>
        <family val="2"/>
        <scheme val="minor"/>
      </rPr>
      <t xml:space="preserve">Fideicomisos, Mandatos y Análogos de los cuales es fideicomitente o fideicomisario.- </t>
    </r>
    <r>
      <rPr>
        <sz val="11"/>
        <rFont val="Calibri"/>
        <family val="2"/>
        <scheme val="minor"/>
      </rPr>
      <t>El H. Ayuntamiento del Centro forma parte del Fideicomiso CREANDO EMPRESARIOS como fideicomitente.</t>
    </r>
  </si>
  <si>
    <t>Subtotal de ingresos de la Gestión</t>
  </si>
  <si>
    <t>Subtotal de ingresos  por Participaciones, Aportaciones, Convenios derivados de la colaboracio fiscal fondos distintos a Aportaciones</t>
  </si>
  <si>
    <t>La Corporación Financiera Fitch Ratings evaluó la calidad del crédito contratado y del Municipio de la siguiente manera:</t>
  </si>
  <si>
    <t>Productos financieros 70% Fondo de Compensación y Combustible Municipal</t>
  </si>
  <si>
    <t>NOTAS  A LOS ESTADOS FINANCIEROS DEL MES  DE  JULIO 2022</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</si>
  <si>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31 de julio de 2022.</t>
  </si>
  <si>
    <t>FISE Bienestar-H. Ayuntamiento 2022</t>
  </si>
  <si>
    <t>Construcciones en Proceso en Bienes de Dominio Público</t>
  </si>
  <si>
    <t>Al 31 de julio de 2022, el H. Ayuntamiento del Centro recaudó ingresos por los conceptos de  impuestos, derechos, productos y aprovechamientos como se detalla a continuación:</t>
  </si>
  <si>
    <t>Al 31 de julio de 2022, el H. Ayuntamiento del Centro recibió ingresos por los conceptos Ramo 28/Participaciones, Ramo 33/Aportaciones, convenios federales y estatales, incentivos derivados de la colaboración fiscal y Ramo 23/Fondos distintos de aportaciones, como se detalla a continuación:</t>
  </si>
  <si>
    <t>Al 31 de julio de 2022 el H. Ayuntamiento del Centro en el apartado de Hacienda Pública/patrimonio Contribuido no presenta ninguna variación respecto del ejercicio 2021 al 2022.</t>
  </si>
  <si>
    <t>Salida de Almacen Apazu, Salida de almacen ejercicio 2020 - 2021 y perdidas y ganancias  de Fideicomiso Creando Empresarios</t>
  </si>
  <si>
    <t>Correspondiente del 1 de Enero al  31 de Julio de 2022</t>
  </si>
  <si>
    <t>Total Fideicomisos</t>
  </si>
  <si>
    <t>Saldo al 31 de julio de 2022</t>
  </si>
  <si>
    <t>Reintegros</t>
  </si>
  <si>
    <t>Los ingresos recaudados en los siete meses transcurridos del 2022, comparados con los ingresos  de los mismos periodos de los últimos cinco años, históricamente han sido los mayores, estos resultados se lograron gracias a la gestión responsable y equilibrada de las finanzas públicas, generando condiciones favorables para el crecimiento económico y la estabilidad del Municipio del Centro.</t>
  </si>
  <si>
    <r>
      <t xml:space="preserve">Del saldo reflejado en bancos por la cantidad de </t>
    </r>
    <r>
      <rPr>
        <b/>
        <sz val="11"/>
        <rFont val="Calibri"/>
        <family val="2"/>
        <scheme val="minor"/>
      </rPr>
      <t xml:space="preserve">$775, 077,706.10 (Setecientos Setenta y Cinco Millones Setenta y Siete Mil Setecientos Seis Pesos 10/100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dos pagadoras; 2020 Cuenta Concentradora; 2021 de las dos cuentas, una es Concentradora y la otra es pagadora de nóminas y 2022 son tres cuentas Concentradoras; Fondo de Estabilización de los Ingresos de las Entidades Federativas (FEIEF) 2021 y 2022; Participaciones 2020, 2021 y 2022; PROAGUA Municipal  2021, PROAGUA Federal 2022, CAPUFE  2021 y 2022; Fondos distintos de Aportación 2021 y 2022; Fondo III 2022; Fondo IV 2022; Convenio SAPAET (SAS) 2020, 2021 Y 2022 y Oficialía Mayor 2021 y 2022.</t>
    </r>
  </si>
  <si>
    <r>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t>
    </r>
    <r>
      <rPr>
        <b/>
        <sz val="11"/>
        <rFont val="Calibri"/>
        <family val="2"/>
        <scheme val="minor"/>
      </rPr>
      <t xml:space="preserve"> $ 3,051,022.41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Deudores Diversos siendo de las más representativas los financiamientos entre recursos por la cantidad de</t>
    </r>
    <r>
      <rPr>
        <b/>
        <sz val="11"/>
        <rFont val="Calibri"/>
        <family val="2"/>
        <scheme val="minor"/>
      </rPr>
      <t xml:space="preserve"> $271,305,356.19 (Doscientos Setenta y Un Millones Trescientos Cinco Mil Trescientos Cincuenta y Seis Pesos 19/100 M.N.). </t>
    </r>
    <r>
      <rPr>
        <sz val="11"/>
        <rFont val="Calibri"/>
        <family val="2"/>
        <scheme val="minor"/>
      </rPr>
      <t>Deudores por anticipo de la tesorería  corresponden a los fondos revolventes del ejercicio en curso y Otros Derechos a recibir efectivo;  con  antigüedad de saldos como se señala a continuación:</t>
    </r>
  </si>
  <si>
    <r>
      <t>Representa el derecho de recibir servicios, por los trabajos contratados por obras, siendo de las más representativas Constructora Kaninsa SA de CV por la cantidad de</t>
    </r>
    <r>
      <rPr>
        <b/>
        <sz val="11"/>
        <rFont val="Calibri"/>
        <family val="2"/>
        <scheme val="minor"/>
      </rPr>
      <t xml:space="preserve"> $ 6,235,793.91 (Seis Millones Doscientos Treinta y Cinco Mil Setecientos Noventa y Tres Pesos 91/100 M.N.)</t>
    </r>
    <r>
      <rPr>
        <sz val="11"/>
        <rFont val="Calibri"/>
        <family val="2"/>
        <scheme val="minor"/>
      </rPr>
      <t xml:space="preserve"> y Green Patcher México S de RL de CV por la cantidad de </t>
    </r>
    <r>
      <rPr>
        <b/>
        <sz val="11"/>
        <rFont val="Calibri"/>
        <family val="2"/>
        <scheme val="minor"/>
      </rPr>
      <t>$6,209,251.99 (Seis Millones Doscientos Nueve Mil Doscientos Cincuenta y Un Pesos 99/100 M.N.)</t>
    </r>
  </si>
  <si>
    <r>
      <t>Representa los recursos asignados por tipo y monto de los fideicomisos "por garantía de las deudas" de este ejercicio por la cantidad de</t>
    </r>
    <r>
      <rPr>
        <b/>
        <sz val="11"/>
        <rFont val="Calibri"/>
        <family val="2"/>
        <scheme val="minor"/>
      </rPr>
      <t xml:space="preserve"> $8,381,408.67 (Ocho Millones Trescientos Ochenta y Un Mil Cuatrocientos Ocho Pesos 67/100 M.N.),</t>
    </r>
    <r>
      <rPr>
        <sz val="11"/>
        <rFont val="Calibri"/>
        <family val="2"/>
        <scheme val="minor"/>
      </rPr>
      <t xml:space="preserve"> y el fideicomiso "Creando empresarios" por la cantidad de </t>
    </r>
    <r>
      <rPr>
        <b/>
        <sz val="11"/>
        <rFont val="Calibri"/>
        <family val="2"/>
        <scheme val="minor"/>
      </rPr>
      <t xml:space="preserve"> $665,909.12 (Seiscientos Sesenta y Cinco Mil Novecientos Nueve Pesos 12/100 M.N.), </t>
    </r>
    <r>
      <rPr>
        <sz val="11"/>
        <rFont val="Calibri"/>
        <family val="2"/>
        <scheme val="minor"/>
      </rPr>
      <t>sumando un total de</t>
    </r>
    <r>
      <rPr>
        <b/>
        <sz val="11"/>
        <rFont val="Calibri"/>
        <family val="2"/>
        <scheme val="minor"/>
      </rPr>
      <t xml:space="preserve"> $9,047,317.79 (Nueve Millones Cuarenta y Siete Mil Trescientos Diecisiete Pesos 79/100 M.N.).</t>
    </r>
  </si>
  <si>
    <r>
      <t>Al 31 de julio del 2022 el H. Ayuntamiento del Centro tiene registrado un pasivo circulante por la cantidad de</t>
    </r>
    <r>
      <rPr>
        <b/>
        <sz val="11"/>
        <rFont val="Calibri"/>
        <family val="2"/>
        <scheme val="minor"/>
      </rPr>
      <t xml:space="preserve"> $454,053,291.66 (Cuatrocientos Cincuenta y Cuatro Millones Cincuenta y Tres Mil Doscientos Noventa y Un Pesos 66/100 M.N.)</t>
    </r>
    <r>
      <rPr>
        <sz val="11"/>
        <rFont val="Calibri"/>
        <family val="2"/>
        <scheme val="minor"/>
      </rPr>
      <t xml:space="preserve">, integrado por las cuentas de Sueldos pendientes por Pagar siendo de las más representativas el Instituto de Seguridad Social del Estado de Tabasco ISSET por la cantidad de </t>
    </r>
    <r>
      <rPr>
        <b/>
        <sz val="11"/>
        <rFont val="Calibri"/>
        <family val="2"/>
        <scheme val="minor"/>
      </rPr>
      <t>$7,904,034.58 (Siete Millones Novecientos Cuatro Mil Treinta y Cuatro Pesos 58/100 M.N.)</t>
    </r>
    <r>
      <rPr>
        <sz val="11"/>
        <rFont val="Calibri"/>
        <family val="2"/>
        <scheme val="minor"/>
      </rPr>
      <t>; Proveedores por pagar a corto plazo siendo de los más representativos la empresa Comercial en Fletes Mexico, S.A. de C.V.  por la cantidad de</t>
    </r>
    <r>
      <rPr>
        <b/>
        <sz val="11"/>
        <rFont val="Calibri"/>
        <family val="2"/>
        <scheme val="minor"/>
      </rPr>
      <t xml:space="preserve"> $3,242,031.44 (Tres Millones Doscientos Cuarenta y Dos Mil Treinta y Un Pesos 44/100 M.N.)</t>
    </r>
    <r>
      <rPr>
        <sz val="11"/>
        <rFont val="Calibri"/>
        <family val="2"/>
        <scheme val="minor"/>
      </rPr>
      <t xml:space="preserve"> y Sergio Arjona Sánchez por la cantidad de </t>
    </r>
    <r>
      <rPr>
        <b/>
        <sz val="11"/>
        <rFont val="Calibri"/>
        <family val="2"/>
        <scheme val="minor"/>
      </rPr>
      <t>$4,192,235.64 (Cuatro Millones Ciento Noventa y Dos Mil Doscientos Treinta y Cinco Pesos 64/100 M.N.)</t>
    </r>
    <r>
      <rPr>
        <sz val="11"/>
        <rFont val="Calibri"/>
        <family val="2"/>
        <scheme val="minor"/>
      </rPr>
      <t xml:space="preserve">; Retenciones y Contribuciones por Pagar a Corto Plazo siendo de las mas representativas el I.S.P.T. por la cantidad de </t>
    </r>
    <r>
      <rPr>
        <b/>
        <sz val="11"/>
        <rFont val="Calibri"/>
        <family val="2"/>
        <scheme val="minor"/>
      </rPr>
      <t xml:space="preserve">$8,393,914.86 (Ocho Millones Trescientos Noventa y Tres Mil Novecientos Catorce Pesos 86/100 M.N.) </t>
    </r>
    <r>
      <rPr>
        <sz val="11"/>
        <rFont val="Calibri"/>
        <family val="2"/>
        <scheme val="minor"/>
      </rPr>
      <t>y Adex Adelantos Express por la cantidad de</t>
    </r>
    <r>
      <rPr>
        <b/>
        <sz val="11"/>
        <rFont val="Calibri"/>
        <family val="2"/>
        <scheme val="minor"/>
      </rPr>
      <t xml:space="preserve"> $4,543,522.24 (Cuatro Millones Quinientos Cuarenta y Tres Mil Quinientos Veintidós Pesos 24/100 M.N.)</t>
    </r>
    <r>
      <rPr>
        <sz val="11"/>
        <rFont val="Calibri"/>
        <family val="2"/>
        <scheme val="minor"/>
      </rPr>
      <t xml:space="preserve">; Otras Cuentas por Pagar a Corto Plazo siendo de las mas representativas el Financiamiento entre Recursos por la cantidad de </t>
    </r>
    <r>
      <rPr>
        <b/>
        <sz val="11"/>
        <rFont val="Calibri"/>
        <family val="2"/>
        <scheme val="minor"/>
      </rPr>
      <t>$ 27,598,201.19 (Veintisiete Millones Quinientos Noventa y Ocho Mil Doscientos Un Pesos 19/100 M.N.);</t>
    </r>
    <r>
      <rPr>
        <sz val="11"/>
        <rFont val="Calibri"/>
        <family val="2"/>
        <scheme val="minor"/>
      </rPr>
      <t xml:space="preserve"> y la Porción a Corto Plazo de la Deuda Pública a largo plazo siendo de las mas representativas al Amortización de la deuda interna con instituciones de crédito por la cantidad de </t>
    </r>
    <r>
      <rPr>
        <b/>
        <sz val="11"/>
        <rFont val="Calibri"/>
        <family val="2"/>
        <scheme val="minor"/>
      </rPr>
      <t>$90,000,000.00 (Noventa Millones de Pesos 00/100 M.N.).</t>
    </r>
  </si>
  <si>
    <r>
      <t xml:space="preserve">Al 31 de julio de 2022,  el H. Ayuntamiento del Centro tiene Cuentas por Pagar a Largo Plazo que se conforman por proveedores y contratistas por obras públicas pendientes de pago por bienes y servicios de los ejercicios 2006 y 2009 por un importe de </t>
    </r>
    <r>
      <rPr>
        <b/>
        <sz val="11"/>
        <rFont val="Calibri"/>
        <family val="2"/>
        <scheme val="minor"/>
      </rPr>
      <t>$77,928,862.91 (Setenta y Siete Millones Novecientos Veintiocho Mil Ochocientos Sesenta y Dos Pesos 91/100 M.N.)</t>
    </r>
    <r>
      <rPr>
        <sz val="11"/>
        <rFont val="Calibri"/>
        <family val="2"/>
        <scheme val="minor"/>
      </rPr>
      <t>, los cuales se encuentran en proceso de valoración en la Dirección de Asuntos Jurídicos. Cabe señalar que estos pasivos se dieron a conocer a la Unidad de Investigación y Responsabilidades Administrativas de esta Contraloría, debido a que se encontraron en esta Subdirección como archivos excedentes las facturas originales correspondientes a esos pasivos.</t>
    </r>
    <r>
      <rPr>
        <b/>
        <sz val="11"/>
        <color theme="1"/>
        <rFont val="Calibri"/>
        <family val="2"/>
        <scheme val="minor"/>
      </rPr>
      <t/>
    </r>
  </si>
  <si>
    <r>
      <rPr>
        <b/>
        <sz val="11"/>
        <rFont val="Calibri"/>
        <family val="2"/>
        <scheme val="minor"/>
      </rPr>
      <t>Deudas a largo plazo: Corresponde al</t>
    </r>
    <r>
      <rPr>
        <sz val="11"/>
        <rFont val="Calibri"/>
        <family val="2"/>
        <scheme val="minor"/>
      </rPr>
      <t xml:space="preserve"> refinanciamiento otorgado al  H. Ayuntamiento del Centro contratado hasta por un monto de </t>
    </r>
    <r>
      <rPr>
        <b/>
        <sz val="11"/>
        <rFont val="Calibri"/>
        <family val="2"/>
        <scheme val="minor"/>
      </rPr>
      <t>$245,547,122.01 (Doscientos Cuarenta y Cinco Millones Quinientos Cuarenta y Siete Mil Ciento Veintidos Pesos 01/100 M.N.).</t>
    </r>
    <r>
      <rPr>
        <sz val="11"/>
        <rFont val="Calibri"/>
        <family val="2"/>
        <scheme val="minor"/>
      </rPr>
      <t>, disponiendo la cantidad de $232,025,321.45 (Doscientos Treinta y Dos Millones Veinticinco Mil Trescientos Veintiún Pesos 45/100 M.N.) para la amortización anticipada de los créditos de ejercicios anteriores;  dicha deuda será garantizada con el 17.0% de las Participaciones, con los siguientes beneficios:</t>
    </r>
  </si>
  <si>
    <r>
      <t xml:space="preserve">Al 31 de julio de 2022 el H. Ayuntamiento del Centro en el apartado de Hacienda Pública/Patrimonio Generado presenta un Resultado del Ejercicio Ahorro por </t>
    </r>
    <r>
      <rPr>
        <b/>
        <sz val="11"/>
        <rFont val="Calibri"/>
        <family val="2"/>
        <scheme val="minor"/>
      </rPr>
      <t>$845,582,703.40 (Ochocientos Cuarenta y Cinco Millones Quinientos Ochenta y Dos Mil Setecientos Tres Pesos 40/100 M.N.)</t>
    </r>
    <r>
      <rPr>
        <sz val="11"/>
        <rFont val="Calibri"/>
        <family val="2"/>
        <scheme val="minor"/>
      </rPr>
      <t>, en el Estado de Situación Financiera, el cual incluyen rubros extraordinarios por la cantidad de</t>
    </r>
    <r>
      <rPr>
        <b/>
        <sz val="11"/>
        <rFont val="Calibri"/>
        <family val="2"/>
        <scheme val="minor"/>
      </rPr>
      <t xml:space="preserve"> -5,590.41 (Cinco Mil Quinientos Noventa Pesos 41/100 M.N.)</t>
    </r>
    <r>
      <rPr>
        <sz val="11"/>
        <rFont val="Calibri"/>
        <family val="2"/>
        <scheme val="minor"/>
      </rPr>
      <t>, correspondientes a pérdida o ganancia del Fideicomiso Creando Empresarios y</t>
    </r>
    <r>
      <rPr>
        <b/>
        <sz val="11"/>
        <rFont val="Calibri"/>
        <family val="2"/>
        <scheme val="minor"/>
      </rPr>
      <t xml:space="preserve"> $25,959,010.13 (Veinticinco Millones Novecientos Cincuenta y Nueve Mil Diez Pesos 13/100 M.N.)</t>
    </r>
    <r>
      <rPr>
        <sz val="11"/>
        <rFont val="Calibri"/>
        <family val="2"/>
        <scheme val="minor"/>
      </rPr>
      <t xml:space="preserve">, salidas de almacén de APAZU del ejercicio 2010, salidas de almacén del ejercicio 2020 y 2021, cancelación de Fideicomisos de los ejercicios 2015 y 2020 los cuales se reflejan en el resultados de ejercicios anteriores, quedando una variación por </t>
    </r>
    <r>
      <rPr>
        <b/>
        <sz val="11"/>
        <rFont val="Calibri"/>
        <family val="2"/>
        <scheme val="minor"/>
      </rPr>
      <t>$819,629,283.68 (Ochocientos Diecinueve Millones Seiscientos Veintinueve Mil Doscientos Ochenta y Tres Pesos 68/100 M.N.)</t>
    </r>
  </si>
  <si>
    <r>
      <t xml:space="preserve">El importe de </t>
    </r>
    <r>
      <rPr>
        <b/>
        <sz val="11"/>
        <rFont val="Calibri"/>
        <family val="2"/>
        <scheme val="minor"/>
      </rPr>
      <t>$232,025,321.45</t>
    </r>
    <r>
      <rPr>
        <sz val="11"/>
        <rFont val="Calibri"/>
        <family val="2"/>
        <scheme val="minor"/>
      </rPr>
      <t xml:space="preserve"> </t>
    </r>
    <r>
      <rPr>
        <b/>
        <sz val="11"/>
        <rFont val="Calibri"/>
        <family val="2"/>
        <scheme val="minor"/>
      </rPr>
      <t>(Doscientos Treinta y Dos Millones Veinticinco Mil Trescientos Veintiún Pesos 45/100 M.N.)</t>
    </r>
    <r>
      <rPr>
        <sz val="11"/>
        <rFont val="Calibri"/>
        <family val="2"/>
        <scheme val="minor"/>
      </rPr>
      <t xml:space="preserve"> corresponden al Refinanciamiento contratado en el mes de abril del presente ejercicio, por lo que no forman parte de los Ingresos de Gestión.</t>
    </r>
  </si>
  <si>
    <r>
      <t xml:space="preserve">Al 31 de julio de 2022 el H. Ayuntamiento del Centro en el apartado de Otros Egresos presupuestales No contables por la cantidad total de </t>
    </r>
    <r>
      <rPr>
        <b/>
        <sz val="11"/>
        <rFont val="Calibri"/>
        <family val="2"/>
        <scheme val="minor"/>
      </rPr>
      <t>$15,811,523.70 (Quince Millones Ochocientos Once Mil Quinientos Veintitrés Pesos 70/100 M.N.)</t>
    </r>
    <r>
      <rPr>
        <sz val="11"/>
        <rFont val="Calibri"/>
        <family val="2"/>
        <scheme val="minor"/>
      </rPr>
      <t>, del cual corresponden a la Aportación municipal CAPUFE por</t>
    </r>
    <r>
      <rPr>
        <b/>
        <sz val="11"/>
        <rFont val="Calibri"/>
        <family val="2"/>
        <scheme val="minor"/>
      </rPr>
      <t xml:space="preserve"> $4,586,108.80 (Cuatro Millones Quinientos Ochenta y Seis Mil Ciento Ocho Pesos 80/100 M.N.)</t>
    </r>
    <r>
      <rPr>
        <sz val="11"/>
        <rFont val="Calibri"/>
        <family val="2"/>
        <scheme val="minor"/>
      </rPr>
      <t xml:space="preserve"> y entradas de almacén e inventarios por</t>
    </r>
    <r>
      <rPr>
        <b/>
        <sz val="11"/>
        <rFont val="Calibri"/>
        <family val="2"/>
        <scheme val="minor"/>
      </rPr>
      <t xml:space="preserve"> $11,225,414.90 (Once Millones Doscientos Veinticinco Mil Cuatrocientos Catorce Peso 90/100 M.N.)</t>
    </r>
  </si>
  <si>
    <r>
      <t>En el Apartado de  Otros gastos el importe por</t>
    </r>
    <r>
      <rPr>
        <b/>
        <sz val="11"/>
        <rFont val="Calibri"/>
        <family val="2"/>
        <scheme val="minor"/>
      </rPr>
      <t xml:space="preserve"> $13,192.95 (Trece Mil Ciento Noventa y Dos Pesos 95/100 M.N.), </t>
    </r>
    <r>
      <rPr>
        <sz val="11"/>
        <rFont val="Calibri"/>
        <family val="2"/>
        <scheme val="minor"/>
      </rPr>
      <t>corresponden a reintegros  de las ordenes de pago 10110 y 10111 las cuales aún no se encuentran recibidas por la dirección de Finanzas.</t>
    </r>
  </si>
  <si>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las deudas" de este ejercicio por la cantidad de </t>
    </r>
    <r>
      <rPr>
        <b/>
        <sz val="11"/>
        <rFont val="Calibri"/>
        <family val="2"/>
        <scheme val="minor"/>
      </rPr>
      <t>$8,381,408.67 (Ocho Millones Trescientos Ochenta y Un Mil Cuatrocientos Ocho Pesos 67/100 M.N.),</t>
    </r>
    <r>
      <rPr>
        <sz val="11"/>
        <rFont val="Calibri"/>
        <family val="2"/>
        <scheme val="minor"/>
      </rPr>
      <t xml:space="preserve"> y el fideicomiso "Creando empresarios" por la cantidad de  </t>
    </r>
    <r>
      <rPr>
        <b/>
        <sz val="11"/>
        <rFont val="Calibri"/>
        <family val="2"/>
        <scheme val="minor"/>
      </rPr>
      <t>$665,909.12 (Seiscientos Sesenta y Cinco Mil Novecientos Nueve Pesos 12/100 M.N.)</t>
    </r>
    <r>
      <rPr>
        <sz val="11"/>
        <rFont val="Calibri"/>
        <family val="2"/>
        <scheme val="minor"/>
      </rPr>
      <t xml:space="preserve">, sumando un total de </t>
    </r>
    <r>
      <rPr>
        <b/>
        <sz val="11"/>
        <rFont val="Calibri"/>
        <family val="2"/>
        <scheme val="minor"/>
      </rPr>
      <t>$9,047,317.79 (Nueve Millones Cuarenta y Siete Mil Trescientos Diecisiete Pesos 79/100 M.N.)</t>
    </r>
  </si>
  <si>
    <r>
      <t>Al 31 de julio de 2022, el H. Ayuntamiento del Centro recaudó Ingresos por la cantidad de</t>
    </r>
    <r>
      <rPr>
        <b/>
        <sz val="11"/>
        <rFont val="Calibri"/>
        <family val="2"/>
        <scheme val="minor"/>
      </rPr>
      <t xml:space="preserve"> $2,263,124,014.47 (Dos Mil Doscientos Sesenta y Tres Millones Ciento Veinticuatro Mil Catorce Pesos 47/100 M.N.)</t>
    </r>
    <r>
      <rPr>
        <sz val="11"/>
        <rFont val="Calibri"/>
        <family val="2"/>
        <scheme val="minor"/>
      </rPr>
      <t xml:space="preserve">, mismos que se integran de la siguiente manera, </t>
    </r>
    <r>
      <rPr>
        <b/>
        <sz val="11"/>
        <rFont val="Calibri"/>
        <family val="2"/>
        <scheme val="minor"/>
      </rPr>
      <t>$402,746,932.99 (Cuatrocientos Dos Millones Setecientos Cuarenta y Seis Mil Novecientos Treinta y Dos Pesos 99/100 M.N.)</t>
    </r>
    <r>
      <rPr>
        <sz val="11"/>
        <rFont val="Calibri"/>
        <family val="2"/>
        <scheme val="minor"/>
      </rPr>
      <t xml:space="preserve">, corresponden a Ingresos de la Gestión (impuestos, derechos, productos y aprovechamientos); </t>
    </r>
    <r>
      <rPr>
        <b/>
        <sz val="11"/>
        <rFont val="Calibri"/>
        <family val="2"/>
        <scheme val="minor"/>
      </rPr>
      <t>$1,108,241,690.03 (Mil Ciento Ocho Millones Doscientos Cuarenta y Un Mil Seiscientos Noventa Pesos 03/100 M.N.)</t>
    </r>
    <r>
      <rPr>
        <sz val="11"/>
        <rFont val="Calibri"/>
        <family val="2"/>
        <scheme val="minor"/>
      </rPr>
      <t xml:space="preserve">, de Participaciones Federales; </t>
    </r>
    <r>
      <rPr>
        <b/>
        <sz val="11"/>
        <rFont val="Calibri"/>
        <family val="2"/>
        <scheme val="minor"/>
      </rPr>
      <t>$408,706,540.00 (Cuatrocientos Ocho Millones Setecientos Seis Mil Quinientos Cuarenta Pesos 00/100 M.N.)</t>
    </r>
    <r>
      <rPr>
        <sz val="11"/>
        <rFont val="Calibri"/>
        <family val="2"/>
        <scheme val="minor"/>
      </rPr>
      <t xml:space="preserve">, de Aportaciones Federales; </t>
    </r>
    <r>
      <rPr>
        <b/>
        <sz val="11"/>
        <rFont val="Calibri"/>
        <family val="2"/>
        <scheme val="minor"/>
      </rPr>
      <t>$31,434,663.18 (Treinta y Un Millones Cuatrocientos Treinta y Cuatro Mil Seiscientos Sesenta y Tres Pesos 18/100 M.N.)</t>
    </r>
    <r>
      <rPr>
        <sz val="11"/>
        <rFont val="Calibri"/>
        <family val="2"/>
        <scheme val="minor"/>
      </rPr>
      <t>, de Convenios Federales;</t>
    </r>
    <r>
      <rPr>
        <b/>
        <sz val="11"/>
        <rFont val="Calibri"/>
        <family val="2"/>
        <scheme val="minor"/>
      </rPr>
      <t xml:space="preserve"> $ 2,365,794.04 (Dos Millones Trescientos Sesenta y Cinco Mil Setecientos Noventa y Cuatro Pesos 04/100 M.N.)</t>
    </r>
    <r>
      <rPr>
        <sz val="11"/>
        <rFont val="Calibri"/>
        <family val="2"/>
        <scheme val="minor"/>
      </rPr>
      <t xml:space="preserve">, de Incentivos Derivados de la Colaboración Fiscal; </t>
    </r>
    <r>
      <rPr>
        <b/>
        <sz val="11"/>
        <rFont val="Calibri"/>
        <family val="2"/>
        <scheme val="minor"/>
      </rPr>
      <t>$70,591,679.90 (Setenta Millones Quinientos Noventa y Un Mil Seiscientos Setenta y Nueve Pesos 90/100 M.N.)</t>
    </r>
    <r>
      <rPr>
        <sz val="11"/>
        <rFont val="Calibri"/>
        <family val="2"/>
        <scheme val="minor"/>
      </rPr>
      <t xml:space="preserve">, de Fondos Distintos de Aportaciones y </t>
    </r>
    <r>
      <rPr>
        <b/>
        <sz val="11"/>
        <rFont val="Calibri"/>
        <family val="2"/>
        <scheme val="minor"/>
      </rPr>
      <t>$239,036,714.33 (Doscientos Treinta y Nueve Millones Treinta y Seis Mil Setecientos Catorce Pesos 33/100 M.N.)</t>
    </r>
    <r>
      <rPr>
        <sz val="11"/>
        <rFont val="Calibri"/>
        <family val="2"/>
        <scheme val="minor"/>
      </rPr>
      <t>, de Convenios Estatales.</t>
    </r>
  </si>
  <si>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mejoran las condiciones para la Hacienda Pública Municipal, dicha deuda está garantizada con el 17.0% de las Participaciones, con los siguientes beneficios:</t>
    </r>
  </si>
  <si>
    <r>
      <rPr>
        <b/>
        <sz val="11"/>
        <rFont val="Calibri"/>
        <family val="2"/>
        <scheme val="minor"/>
      </rPr>
      <t xml:space="preserve">Deuda a corto plazo: </t>
    </r>
    <r>
      <rPr>
        <sz val="11"/>
        <rFont val="Calibri"/>
        <family val="2"/>
        <scheme val="minor"/>
      </rPr>
      <t xml:space="preserve">El Municipio del Centro contrató el 16 de diciembre de 2021 con BBVA México, Sociedad Anónima un crédito simple, como obligación de corto plazo quirografaria, por un monto de </t>
    </r>
    <r>
      <rPr>
        <b/>
        <sz val="11"/>
        <rFont val="Calibri"/>
        <family val="2"/>
        <scheme val="minor"/>
      </rPr>
      <t>$180,000,000.00 (Ciento Ochenta Millones de Pesos 00/100 M.N.)</t>
    </r>
    <r>
      <rPr>
        <sz val="11"/>
        <rFont val="Calibri"/>
        <family val="2"/>
        <scheme val="minor"/>
      </rPr>
      <t xml:space="preserve"> la cual se utilizó para cubrir necesidades a corto plazo, como insuficiencias de liquidez de carácter temporal, con fecha de vencimiento el 16 de diciembre de 2022, con los siguientes beneficios:</t>
    </r>
  </si>
  <si>
    <r>
      <t xml:space="preserve">Calificación </t>
    </r>
    <r>
      <rPr>
        <b/>
        <sz val="11"/>
        <rFont val="Calibri"/>
        <family val="2"/>
        <scheme val="minor"/>
      </rPr>
      <t>'AA (mex)vra'</t>
    </r>
    <r>
      <rPr>
        <sz val="11"/>
        <rFont val="Calibri"/>
        <family val="2"/>
        <scheme val="minor"/>
      </rPr>
      <t xml:space="preserve"> al crédito contratado por el Municipio del Centro, Tabasco, con BBVA México, S.A., Institución de Banca Múltiple, Grupo Financiero BBVA México.</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</si>
  <si>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pasando de estable a negativa.</t>
    </r>
  </si>
  <si>
    <r>
      <t xml:space="preserve">En el caso del crédito contratado, la calificación </t>
    </r>
    <r>
      <rPr>
        <b/>
        <sz val="11"/>
        <rFont val="Calibri"/>
        <family val="2"/>
        <scheme val="minor"/>
      </rPr>
      <t>"AA"</t>
    </r>
    <r>
      <rPr>
        <sz val="11"/>
        <rFont val="Calibri"/>
        <family val="2"/>
        <scheme val="minor"/>
      </rPr>
      <t xml:space="preserve"> significa que el crédito se ubica favorablemente dentro del Grado de Inversión con una "</t>
    </r>
    <r>
      <rPr>
        <b/>
        <sz val="11"/>
        <rFont val="Calibri"/>
        <family val="2"/>
        <scheme val="minor"/>
      </rPr>
      <t>Muy Fuerte</t>
    </r>
    <r>
      <rPr>
        <sz val="11"/>
        <rFont val="Calibri"/>
        <family val="2"/>
        <scheme val="minor"/>
      </rPr>
      <t>" capacidad para enfrentar este tipo de obligaciones financieras.</t>
    </r>
  </si>
  <si>
    <r>
      <t xml:space="preserve">Por su parte, en el caso del Municipio, la calificación </t>
    </r>
    <r>
      <rPr>
        <b/>
        <sz val="11"/>
        <rFont val="Calibri"/>
        <family val="2"/>
        <scheme val="minor"/>
      </rPr>
      <t>"A-"</t>
    </r>
    <r>
      <rPr>
        <sz val="11"/>
        <rFont val="Calibri"/>
        <family val="2"/>
        <scheme val="minor"/>
      </rPr>
      <t xml:space="preserve"> con perspectiva negativa lo ubica también dentro del Grado de Inversión y con una</t>
    </r>
    <r>
      <rPr>
        <b/>
        <sz val="11"/>
        <rFont val="Calibri"/>
        <family val="2"/>
        <scheme val="minor"/>
      </rPr>
      <t xml:space="preserve"> "Gran capacidad"</t>
    </r>
    <r>
      <rPr>
        <sz val="11"/>
        <rFont val="Calibri"/>
        <family val="2"/>
        <scheme val="minor"/>
      </rPr>
      <t xml:space="preserve"> para cumplir con sus obligaciones financieras, aunque eventualmente sujeta a cambios en las condiciones económicas que enfrenta.</t>
    </r>
  </si>
  <si>
    <r>
      <t xml:space="preserve">DEPRECIACIONES Y AMORTIZACIONES. Al 31 de julio 2022, es por la cantidad total de </t>
    </r>
    <r>
      <rPr>
        <b/>
        <sz val="11"/>
        <rFont val="Calibri"/>
        <family val="2"/>
        <scheme val="minor"/>
      </rPr>
      <t>$495,310,052.38  (Cuatrocientos Noventa y Cinco Millones Trescientos Diez Mil Cincuenta y Dos Pesos 38/100 M.N.),</t>
    </r>
    <r>
      <rPr>
        <sz val="11"/>
        <rFont val="Calibri"/>
        <family val="2"/>
        <scheme val="minor"/>
      </rPr>
      <t xml:space="preserve"> de los cuales corresponden una depreciación acumulada de bienes muebles por la cantidad de </t>
    </r>
    <r>
      <rPr>
        <b/>
        <sz val="11"/>
        <rFont val="Calibri"/>
        <family val="2"/>
        <scheme val="minor"/>
      </rPr>
      <t xml:space="preserve">$491,595,828.71 (Cuatrocientos Noventa y Un Millones Quinientos Noventa y Cinco Mil Ochocientos Veintiocho Pesos 71/100 M.N.), </t>
    </r>
    <r>
      <rPr>
        <sz val="11"/>
        <rFont val="Calibri"/>
        <family val="2"/>
        <scheme val="minor"/>
      </rPr>
      <t xml:space="preserve"> y una Amortización acumulada de Activos intangibles por la cantidad de </t>
    </r>
    <r>
      <rPr>
        <b/>
        <sz val="11"/>
        <rFont val="Calibri"/>
        <family val="2"/>
        <scheme val="minor"/>
      </rPr>
      <t xml:space="preserve">$3,714,223.67 (Tres Millones Setecientos Catorce Mil Doscientos Veintitrés Pesos 67/100 M.N.). </t>
    </r>
    <r>
      <rPr>
        <sz val="11"/>
        <rFont val="Calibri"/>
        <family val="2"/>
        <scheme val="minor"/>
      </rPr>
      <t xml:space="preserve">
Con respecto a los bienes adquiridos en los años 2020 y 2021 los cálculos son realizados de manera automática por el sistema SIEN-GOB,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de ejercicios anteriores su condición es buena.    Cabe mencionar que actualmente la derepreciacion y amortización  se aplica de manera anualizada.</t>
    </r>
  </si>
  <si>
    <t>PARTICIPACIONES , APORTACIONES, CONVENIOS, INVENTIVOS DERIVADOS DE LA COLABORACIÓN FISCAL Y FONDOS DISTINTOS DE APORTACIÓN</t>
  </si>
  <si>
    <t>17.- Responsabilidad sobre la presentación razonable de la información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</si>
</sst>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4"/>
      <name val="Calibri"/>
      <family val="2"/>
      <scheme val="minor"/>
    </font>
    <font>
      <b/>
      <sz val="11"/>
      <color rgb="FFFF0000"/>
      <name val="Calibri"/>
      <family val="2"/>
      <scheme val="minor"/>
    </font>
    <font>
      <sz val="9"/>
      <color indexed="81"/>
      <name val="Tahoma"/>
      <family val="2"/>
    </font>
    <font>
      <b/>
      <sz val="9"/>
      <color indexed="81"/>
      <name val="Tahoma"/>
      <family val="2"/>
    </font>
    <font>
      <sz val="10.5"/>
      <name val="Calibri"/>
      <family val="2"/>
      <scheme val="minor"/>
    </font>
    <font>
      <sz val="12"/>
      <name val="Calibri"/>
      <family val="2"/>
      <scheme val="minor"/>
    </font>
    <font>
      <b/>
      <sz val="9"/>
      <name val="Calibri"/>
      <family val="2"/>
      <scheme val="minor"/>
    </font>
    <font>
      <sz val="8"/>
      <name val="Calibri"/>
      <family val="2"/>
      <scheme val="minor"/>
    </font>
    <font>
      <b/>
      <sz val="8"/>
      <name val="Calibri"/>
      <family val="2"/>
      <scheme val="minor"/>
    </font>
    <font>
      <sz val="9"/>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68">
    <xf numFmtId="0" fontId="0" fillId="0" borderId="0" xfId="0"/>
    <xf numFmtId="0" fontId="0" fillId="0" borderId="0" xfId="0" applyFont="1" applyFill="1"/>
    <xf numFmtId="44" fontId="0" fillId="0" borderId="0" xfId="1" applyFont="1" applyFill="1"/>
    <xf numFmtId="4" fontId="0" fillId="0" borderId="0" xfId="0" applyNumberFormat="1"/>
    <xf numFmtId="4" fontId="2" fillId="0" borderId="0" xfId="0" applyNumberFormat="1" applyFont="1"/>
    <xf numFmtId="0" fontId="2" fillId="0" borderId="0" xfId="0" applyFont="1"/>
    <xf numFmtId="4" fontId="9" fillId="0" borderId="0" xfId="0" applyNumberFormat="1" applyFont="1"/>
    <xf numFmtId="44" fontId="0" fillId="0" borderId="0" xfId="1" applyFont="1"/>
    <xf numFmtId="0" fontId="8" fillId="0" borderId="0" xfId="0" applyFont="1" applyFill="1"/>
    <xf numFmtId="43" fontId="0" fillId="0" borderId="0" xfId="2" applyFont="1"/>
    <xf numFmtId="44" fontId="0" fillId="0" borderId="0" xfId="1" applyFont="1" applyFill="1" applyBorder="1"/>
    <xf numFmtId="4" fontId="0" fillId="0" borderId="0" xfId="0" applyNumberFormat="1" applyFill="1"/>
    <xf numFmtId="4" fontId="0" fillId="0" borderId="0" xfId="1" applyNumberFormat="1" applyFont="1" applyFill="1"/>
    <xf numFmtId="0" fontId="0" fillId="0" borderId="0" xfId="0" applyAlignment="1">
      <alignment horizontal="center"/>
    </xf>
    <xf numFmtId="0" fontId="0" fillId="0" borderId="0" xfId="0" applyAlignment="1">
      <alignment horizontal="center" vertical="center"/>
    </xf>
    <xf numFmtId="4" fontId="8" fillId="0" borderId="0" xfId="0" applyNumberFormat="1" applyFont="1" applyFill="1" applyBorder="1" applyAlignment="1"/>
    <xf numFmtId="4" fontId="2" fillId="0" borderId="0" xfId="0" applyNumberFormat="1" applyFont="1" applyAlignment="1">
      <alignment horizontal="center"/>
    </xf>
    <xf numFmtId="0" fontId="5" fillId="0" borderId="0" xfId="0" applyFont="1" applyFill="1" applyBorder="1" applyAlignment="1"/>
    <xf numFmtId="0" fontId="2" fillId="0" borderId="0" xfId="0" applyFont="1" applyFill="1" applyBorder="1"/>
    <xf numFmtId="4" fontId="0" fillId="0" borderId="12" xfId="0" applyNumberFormat="1" applyBorder="1"/>
    <xf numFmtId="0" fontId="8" fillId="0" borderId="0" xfId="0" applyFont="1" applyFill="1" applyBorder="1"/>
    <xf numFmtId="44" fontId="8" fillId="0" borderId="0" xfId="1" applyFont="1" applyFill="1" applyBorder="1" applyAlignment="1"/>
    <xf numFmtId="0" fontId="0" fillId="0" borderId="0" xfId="0" applyFont="1" applyFill="1" applyBorder="1"/>
    <xf numFmtId="44" fontId="8" fillId="0" borderId="0" xfId="1" applyFont="1" applyFill="1" applyBorder="1" applyAlignment="1">
      <alignment horizontal="center"/>
    </xf>
    <xf numFmtId="44" fontId="8" fillId="0" borderId="0" xfId="1" applyFont="1" applyFill="1" applyBorder="1" applyAlignment="1">
      <alignment horizontal="center"/>
    </xf>
    <xf numFmtId="0" fontId="8" fillId="0" borderId="0" xfId="0" applyFont="1" applyFill="1" applyBorder="1" applyAlignment="1">
      <alignment horizontal="justify" vertical="justify" wrapText="1"/>
    </xf>
    <xf numFmtId="0" fontId="12" fillId="2" borderId="12" xfId="0" applyFont="1" applyFill="1" applyBorder="1" applyAlignment="1">
      <alignment horizontal="center" vertical="center" readingOrder="1"/>
    </xf>
    <xf numFmtId="0" fontId="12" fillId="2" borderId="7" xfId="0" applyFont="1" applyFill="1" applyBorder="1" applyAlignment="1">
      <alignment horizontal="center" vertical="center" readingOrder="1"/>
    </xf>
    <xf numFmtId="4" fontId="2" fillId="0" borderId="0" xfId="0" applyNumberFormat="1" applyFont="1" applyFill="1"/>
    <xf numFmtId="0" fontId="5" fillId="2" borderId="12" xfId="0" applyFont="1" applyFill="1" applyBorder="1" applyAlignment="1">
      <alignment horizontal="center" vertical="center" readingOrder="1"/>
    </xf>
    <xf numFmtId="44" fontId="20" fillId="0" borderId="12" xfId="1" applyNumberFormat="1" applyFont="1" applyFill="1" applyBorder="1" applyAlignment="1">
      <alignment vertical="center"/>
    </xf>
    <xf numFmtId="44" fontId="20" fillId="0" borderId="12" xfId="1" applyFont="1" applyFill="1" applyBorder="1" applyAlignment="1"/>
    <xf numFmtId="44" fontId="20" fillId="0" borderId="12" xfId="1" applyFont="1" applyFill="1" applyBorder="1" applyAlignment="1">
      <alignment vertical="center"/>
    </xf>
    <xf numFmtId="44" fontId="21" fillId="0" borderId="12" xfId="1" applyNumberFormat="1" applyFont="1" applyFill="1" applyBorder="1" applyAlignment="1">
      <alignment vertical="center"/>
    </xf>
    <xf numFmtId="44" fontId="20" fillId="0" borderId="12" xfId="1" applyNumberFormat="1" applyFont="1" applyFill="1" applyBorder="1" applyAlignment="1">
      <alignment vertical="center" readingOrder="1"/>
    </xf>
    <xf numFmtId="0" fontId="5" fillId="2" borderId="12" xfId="0" applyFont="1" applyFill="1" applyBorder="1" applyAlignment="1">
      <alignment vertical="center" wrapText="1"/>
    </xf>
    <xf numFmtId="44" fontId="9" fillId="0" borderId="0" xfId="1" applyFont="1" applyFill="1"/>
    <xf numFmtId="8" fontId="0" fillId="0" borderId="0" xfId="0" applyNumberFormat="1" applyFont="1" applyFill="1"/>
    <xf numFmtId="0" fontId="8" fillId="0" borderId="0" xfId="0" applyFont="1" applyFill="1" applyBorder="1" applyAlignment="1">
      <alignment horizontal="center"/>
    </xf>
    <xf numFmtId="0" fontId="8" fillId="0" borderId="0" xfId="0" applyFont="1" applyFill="1" applyBorder="1" applyAlignment="1">
      <alignment horizontal="center" vertical="center" wrapText="1"/>
    </xf>
    <xf numFmtId="0" fontId="8" fillId="0" borderId="7" xfId="0" applyFont="1" applyFill="1" applyBorder="1" applyAlignment="1">
      <alignment vertical="center"/>
    </xf>
    <xf numFmtId="0" fontId="8" fillId="0" borderId="0" xfId="0" applyFont="1" applyFill="1" applyBorder="1" applyAlignment="1">
      <alignment horizontal="justify" vertical="top" wrapText="1"/>
    </xf>
    <xf numFmtId="44" fontId="8" fillId="0" borderId="12" xfId="1" applyFont="1" applyFill="1" applyBorder="1" applyAlignment="1">
      <alignment vertical="center" wrapText="1"/>
    </xf>
    <xf numFmtId="44" fontId="8" fillId="0" borderId="12" xfId="1" applyFont="1" applyFill="1" applyBorder="1" applyAlignment="1">
      <alignment vertical="center"/>
    </xf>
    <xf numFmtId="44" fontId="5" fillId="0" borderId="12" xfId="1" applyFont="1" applyFill="1" applyBorder="1" applyAlignment="1">
      <alignment vertical="center" wrapText="1"/>
    </xf>
    <xf numFmtId="44" fontId="10" fillId="0" borderId="12" xfId="1" applyFont="1" applyFill="1" applyBorder="1" applyAlignment="1">
      <alignment vertical="center"/>
    </xf>
    <xf numFmtId="44" fontId="22" fillId="0" borderId="12" xfId="1" applyFont="1" applyFill="1" applyBorder="1" applyAlignment="1">
      <alignment vertical="center" wrapText="1"/>
    </xf>
    <xf numFmtId="44" fontId="5" fillId="0" borderId="12" xfId="1" applyFont="1" applyFill="1" applyBorder="1" applyAlignment="1">
      <alignment vertical="center"/>
    </xf>
    <xf numFmtId="44" fontId="19" fillId="0" borderId="12" xfId="1" applyFont="1" applyFill="1" applyBorder="1" applyAlignment="1">
      <alignment vertical="center"/>
    </xf>
    <xf numFmtId="0" fontId="8" fillId="0" borderId="7" xfId="0" applyFont="1" applyFill="1" applyBorder="1" applyAlignment="1">
      <alignment horizontal="center" vertical="center"/>
    </xf>
    <xf numFmtId="1" fontId="8" fillId="0" borderId="7" xfId="0"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2" xfId="0" applyFont="1" applyFill="1" applyBorder="1" applyAlignment="1">
      <alignment horizontal="center" wrapText="1"/>
    </xf>
    <xf numFmtId="0" fontId="10" fillId="2" borderId="12" xfId="0" applyFont="1" applyFill="1" applyBorder="1" applyAlignment="1">
      <alignment vertical="center" wrapText="1"/>
    </xf>
    <xf numFmtId="44" fontId="20" fillId="0" borderId="0" xfId="1" applyFont="1" applyFill="1" applyBorder="1" applyAlignment="1"/>
    <xf numFmtId="44" fontId="8" fillId="0" borderId="8" xfId="1" applyFont="1" applyFill="1" applyBorder="1" applyAlignment="1">
      <alignment horizontal="center" vertical="center"/>
    </xf>
    <xf numFmtId="44" fontId="8" fillId="0" borderId="9" xfId="1" applyFont="1" applyFill="1" applyBorder="1" applyAlignment="1">
      <alignment horizontal="center" vertical="center"/>
    </xf>
    <xf numFmtId="44" fontId="8" fillId="0" borderId="7" xfId="1" applyFont="1" applyFill="1" applyBorder="1" applyAlignment="1">
      <alignment horizontal="center" vertical="center"/>
    </xf>
    <xf numFmtId="44" fontId="8" fillId="0" borderId="12" xfId="1" applyFont="1" applyFill="1" applyBorder="1" applyAlignment="1">
      <alignment horizontal="center" vertical="center"/>
    </xf>
    <xf numFmtId="2" fontId="8" fillId="0" borderId="12" xfId="1" applyNumberFormat="1" applyFont="1" applyFill="1" applyBorder="1" applyAlignment="1">
      <alignment horizontal="center" vertical="center"/>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9" xfId="0" applyFont="1" applyFill="1" applyBorder="1" applyAlignment="1">
      <alignment horizontal="left"/>
    </xf>
    <xf numFmtId="44" fontId="8" fillId="0" borderId="7" xfId="1" applyFont="1" applyFill="1" applyBorder="1" applyAlignment="1">
      <alignment horizontal="right"/>
    </xf>
    <xf numFmtId="44" fontId="8" fillId="0" borderId="8" xfId="1" applyFont="1" applyFill="1" applyBorder="1" applyAlignment="1">
      <alignment horizontal="right"/>
    </xf>
    <xf numFmtId="44" fontId="8" fillId="0" borderId="9" xfId="1" applyFont="1" applyFill="1" applyBorder="1" applyAlignment="1">
      <alignment horizontal="right"/>
    </xf>
    <xf numFmtId="0" fontId="8" fillId="0" borderId="12" xfId="0" applyFont="1" applyFill="1" applyBorder="1" applyAlignment="1">
      <alignment horizontal="left"/>
    </xf>
    <xf numFmtId="44" fontId="8" fillId="0" borderId="12" xfId="1" applyFont="1" applyFill="1" applyBorder="1" applyAlignment="1">
      <alignment horizontal="right"/>
    </xf>
    <xf numFmtId="0" fontId="8" fillId="0" borderId="0" xfId="0" applyFont="1" applyFill="1" applyBorder="1" applyAlignment="1">
      <alignment horizontal="center"/>
    </xf>
    <xf numFmtId="0" fontId="5" fillId="2" borderId="12" xfId="0" applyFont="1" applyFill="1" applyBorder="1" applyAlignment="1">
      <alignment horizontal="center" vertical="center"/>
    </xf>
    <xf numFmtId="0" fontId="8" fillId="0" borderId="12" xfId="0" applyFont="1" applyFill="1" applyBorder="1" applyAlignment="1">
      <alignment horizontal="left" vertical="center" wrapText="1"/>
    </xf>
    <xf numFmtId="44" fontId="8" fillId="0" borderId="12" xfId="1" applyFont="1" applyFill="1" applyBorder="1" applyAlignment="1">
      <alignment horizontal="right" vertical="center"/>
    </xf>
    <xf numFmtId="0" fontId="5" fillId="0" borderId="12" xfId="0" applyFont="1" applyFill="1" applyBorder="1" applyAlignment="1">
      <alignment horizontal="left" vertical="center" wrapText="1"/>
    </xf>
    <xf numFmtId="44" fontId="5" fillId="0" borderId="13" xfId="1" applyFont="1" applyFill="1" applyBorder="1" applyAlignment="1">
      <alignment horizontal="right" vertical="center"/>
    </xf>
    <xf numFmtId="0" fontId="5" fillId="0" borderId="12" xfId="0" applyFont="1" applyFill="1" applyBorder="1" applyAlignment="1">
      <alignment horizontal="left" vertical="center"/>
    </xf>
    <xf numFmtId="44" fontId="5" fillId="0" borderId="7" xfId="1" applyFont="1" applyFill="1" applyBorder="1" applyAlignment="1">
      <alignment horizontal="center" vertical="center"/>
    </xf>
    <xf numFmtId="44" fontId="5" fillId="0" borderId="8" xfId="1" applyFont="1" applyFill="1" applyBorder="1" applyAlignment="1">
      <alignment horizontal="center" vertical="center"/>
    </xf>
    <xf numFmtId="44" fontId="5" fillId="0" borderId="9" xfId="1" applyFont="1" applyFill="1" applyBorder="1" applyAlignment="1">
      <alignment horizontal="center" vertical="center"/>
    </xf>
    <xf numFmtId="44" fontId="5" fillId="0" borderId="12" xfId="1" applyFont="1" applyFill="1" applyBorder="1" applyAlignment="1">
      <alignment horizontal="right" vertical="center"/>
    </xf>
    <xf numFmtId="44" fontId="8" fillId="0" borderId="7" xfId="1" applyFont="1" applyFill="1" applyBorder="1" applyAlignment="1">
      <alignment horizontal="center"/>
    </xf>
    <xf numFmtId="44" fontId="8" fillId="0" borderId="8" xfId="1" applyFont="1" applyFill="1" applyBorder="1" applyAlignment="1">
      <alignment horizontal="center"/>
    </xf>
    <xf numFmtId="44" fontId="8" fillId="0" borderId="9" xfId="1" applyFont="1" applyFill="1" applyBorder="1" applyAlignment="1">
      <alignment horizontal="center"/>
    </xf>
    <xf numFmtId="44" fontId="5" fillId="0" borderId="7" xfId="1" applyFont="1" applyFill="1" applyBorder="1" applyAlignment="1">
      <alignment horizontal="center"/>
    </xf>
    <xf numFmtId="44" fontId="5" fillId="0" borderId="8" xfId="1" applyFont="1" applyFill="1" applyBorder="1" applyAlignment="1">
      <alignment horizontal="center"/>
    </xf>
    <xf numFmtId="44" fontId="5" fillId="0" borderId="9" xfId="1" applyFont="1" applyFill="1" applyBorder="1" applyAlignment="1">
      <alignment horizontal="center"/>
    </xf>
    <xf numFmtId="44" fontId="5" fillId="0" borderId="14" xfId="1" applyFont="1" applyFill="1" applyBorder="1" applyAlignment="1">
      <alignment horizontal="right" vertic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8" fillId="0" borderId="7"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9" xfId="0" applyFont="1" applyFill="1" applyBorder="1" applyAlignment="1">
      <alignment horizontal="justify" vertical="center" wrapText="1"/>
    </xf>
    <xf numFmtId="44" fontId="5" fillId="0" borderId="12" xfId="1" applyFont="1" applyFill="1" applyBorder="1" applyAlignment="1">
      <alignment horizontal="center" vertical="center" wrapText="1"/>
    </xf>
    <xf numFmtId="44" fontId="5" fillId="0" borderId="12" xfId="1" applyFont="1" applyFill="1" applyBorder="1" applyAlignment="1">
      <alignment horizontal="center" vertical="center"/>
    </xf>
    <xf numFmtId="0" fontId="8"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2" xfId="0" applyFont="1" applyFill="1" applyBorder="1" applyAlignment="1">
      <alignment horizontal="center" vertical="center" wrapText="1"/>
    </xf>
    <xf numFmtId="0" fontId="8" fillId="0" borderId="12" xfId="0" applyFont="1" applyFill="1" applyBorder="1" applyAlignment="1">
      <alignment horizontal="justify"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5" fillId="2" borderId="12" xfId="0" applyFont="1" applyFill="1" applyBorder="1" applyAlignment="1">
      <alignment horizontal="left" vertical="center"/>
    </xf>
    <xf numFmtId="0" fontId="8" fillId="0" borderId="12" xfId="0" applyFont="1" applyFill="1" applyBorder="1" applyAlignment="1">
      <alignment horizontal="justify" vertical="center" wrapText="1"/>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1" xfId="0" applyFont="1" applyFill="1" applyBorder="1" applyAlignment="1">
      <alignment horizontal="center" vertical="top" wrapText="1"/>
    </xf>
    <xf numFmtId="0" fontId="12" fillId="2" borderId="12" xfId="0" applyFont="1" applyFill="1" applyBorder="1" applyAlignment="1">
      <alignment horizontal="left" vertical="center"/>
    </xf>
    <xf numFmtId="0" fontId="18" fillId="2" borderId="12" xfId="0" applyFont="1" applyFill="1" applyBorder="1" applyAlignment="1">
      <alignment horizontal="left" vertic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44" fontId="8" fillId="0" borderId="12" xfId="1" applyFont="1" applyFill="1" applyBorder="1" applyAlignment="1">
      <alignment horizontal="center" vertical="center" wrapText="1"/>
    </xf>
    <xf numFmtId="44" fontId="8" fillId="0" borderId="7" xfId="1" applyFont="1" applyFill="1" applyBorder="1" applyAlignment="1">
      <alignment horizontal="center" vertical="top" wrapText="1"/>
    </xf>
    <xf numFmtId="44" fontId="8" fillId="0" borderId="8" xfId="1" applyFont="1" applyFill="1" applyBorder="1" applyAlignment="1">
      <alignment horizontal="center" vertical="top" wrapText="1"/>
    </xf>
    <xf numFmtId="44" fontId="8" fillId="0" borderId="9" xfId="1" applyFont="1" applyFill="1" applyBorder="1" applyAlignment="1">
      <alignment horizontal="center" vertical="top" wrapText="1"/>
    </xf>
    <xf numFmtId="44" fontId="19" fillId="0" borderId="7" xfId="1" applyNumberFormat="1" applyFont="1" applyFill="1" applyBorder="1" applyAlignment="1">
      <alignment horizontal="center" vertical="center" wrapText="1"/>
    </xf>
    <xf numFmtId="44" fontId="19" fillId="0" borderId="8" xfId="1" applyNumberFormat="1" applyFont="1" applyFill="1" applyBorder="1" applyAlignment="1">
      <alignment horizontal="center" vertical="center" wrapText="1"/>
    </xf>
    <xf numFmtId="44" fontId="19" fillId="0" borderId="9" xfId="1" applyNumberFormat="1" applyFont="1" applyFill="1" applyBorder="1" applyAlignment="1">
      <alignment horizontal="center" vertical="center" wrapText="1"/>
    </xf>
    <xf numFmtId="44" fontId="19" fillId="0" borderId="12" xfId="1" applyFont="1" applyFill="1" applyBorder="1" applyAlignment="1">
      <alignment horizontal="center" vertical="center" wrapText="1"/>
    </xf>
    <xf numFmtId="44" fontId="21" fillId="0" borderId="7" xfId="1" applyFont="1" applyFill="1" applyBorder="1" applyAlignment="1">
      <alignment horizontal="center" vertical="center"/>
    </xf>
    <xf numFmtId="44" fontId="21" fillId="0" borderId="8" xfId="1" applyFont="1" applyFill="1" applyBorder="1" applyAlignment="1">
      <alignment horizontal="center" vertical="center"/>
    </xf>
    <xf numFmtId="44" fontId="21" fillId="0" borderId="9" xfId="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5" fillId="2" borderId="7" xfId="0" applyFont="1" applyFill="1" applyBorder="1" applyAlignment="1">
      <alignment horizontal="center" vertical="center" readingOrder="1"/>
    </xf>
    <xf numFmtId="0" fontId="5" fillId="2" borderId="8" xfId="0" applyFont="1" applyFill="1" applyBorder="1" applyAlignment="1">
      <alignment horizontal="center" vertical="center" readingOrder="1"/>
    </xf>
    <xf numFmtId="0" fontId="5" fillId="2" borderId="9" xfId="0" applyFont="1" applyFill="1" applyBorder="1" applyAlignment="1">
      <alignment horizontal="center" vertical="center" readingOrder="1"/>
    </xf>
    <xf numFmtId="44" fontId="20" fillId="0" borderId="12" xfId="1" applyFont="1" applyFill="1" applyBorder="1" applyAlignment="1">
      <alignment horizontal="center"/>
    </xf>
    <xf numFmtId="0" fontId="8" fillId="0" borderId="12" xfId="0" applyFont="1" applyFill="1" applyBorder="1" applyAlignment="1">
      <alignment horizontal="left" vertical="center" wrapText="1" readingOrder="1"/>
    </xf>
    <xf numFmtId="49" fontId="8" fillId="0" borderId="12" xfId="0" applyNumberFormat="1" applyFont="1" applyFill="1" applyBorder="1" applyAlignment="1">
      <alignment horizontal="left" vertical="center" wrapText="1" readingOrder="1"/>
    </xf>
    <xf numFmtId="44" fontId="21" fillId="0" borderId="12" xfId="1" applyFont="1" applyFill="1" applyBorder="1" applyAlignment="1">
      <alignment horizontal="center" vertical="center"/>
    </xf>
    <xf numFmtId="44" fontId="20" fillId="0" borderId="12" xfId="1" applyFont="1" applyFill="1" applyBorder="1" applyAlignment="1">
      <alignment horizontal="center" vertical="center"/>
    </xf>
    <xf numFmtId="0" fontId="5" fillId="0" borderId="12" xfId="0" applyFont="1" applyFill="1" applyBorder="1" applyAlignment="1">
      <alignment horizontal="left" vertical="justify" wrapText="1" readingOrder="1"/>
    </xf>
    <xf numFmtId="0" fontId="12" fillId="0" borderId="12" xfId="0" applyFont="1" applyFill="1" applyBorder="1" applyAlignment="1">
      <alignment horizontal="left" vertical="center" readingOrder="1"/>
    </xf>
    <xf numFmtId="0" fontId="12" fillId="0" borderId="12" xfId="0" applyFont="1" applyFill="1" applyBorder="1" applyAlignment="1">
      <alignment horizontal="left" vertical="center" wrapText="1"/>
    </xf>
    <xf numFmtId="0" fontId="8" fillId="0" borderId="10" xfId="0" applyFont="1" applyFill="1" applyBorder="1" applyAlignment="1">
      <alignment horizontal="center"/>
    </xf>
    <xf numFmtId="0" fontId="8" fillId="0" borderId="11" xfId="0" applyFont="1" applyFill="1" applyBorder="1" applyAlignment="1">
      <alignment horizontal="center"/>
    </xf>
    <xf numFmtId="0" fontId="12" fillId="2" borderId="7" xfId="0" applyFont="1" applyFill="1" applyBorder="1" applyAlignment="1">
      <alignment horizontal="center" vertical="center" wrapText="1" readingOrder="1"/>
    </xf>
    <xf numFmtId="0" fontId="12" fillId="2" borderId="8" xfId="0" applyFont="1" applyFill="1" applyBorder="1" applyAlignment="1">
      <alignment horizontal="center" vertical="center" wrapText="1" readingOrder="1"/>
    </xf>
    <xf numFmtId="0" fontId="12" fillId="2" borderId="9" xfId="0" applyFont="1" applyFill="1" applyBorder="1" applyAlignment="1">
      <alignment horizontal="center" vertical="center" wrapText="1" readingOrder="1"/>
    </xf>
    <xf numFmtId="0" fontId="5" fillId="0" borderId="12" xfId="0" applyFont="1" applyFill="1" applyBorder="1" applyAlignment="1">
      <alignment horizontal="left" vertical="center" wrapText="1" readingOrder="1"/>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8" fillId="0" borderId="10" xfId="0" applyFont="1" applyFill="1" applyBorder="1" applyAlignment="1">
      <alignment horizontal="justify" vertical="center" wrapText="1"/>
    </xf>
    <xf numFmtId="0" fontId="8" fillId="0" borderId="0"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5" fillId="0" borderId="12" xfId="0" applyFont="1" applyFill="1" applyBorder="1" applyAlignment="1">
      <alignment horizontal="center" vertical="center" wrapText="1" readingOrder="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justify" vertical="justify"/>
    </xf>
    <xf numFmtId="0" fontId="8" fillId="0" borderId="2" xfId="0" applyFont="1" applyFill="1" applyBorder="1" applyAlignment="1">
      <alignment horizontal="justify" vertical="justify"/>
    </xf>
    <xf numFmtId="0" fontId="8" fillId="0" borderId="3" xfId="0" applyFont="1" applyFill="1" applyBorder="1" applyAlignment="1">
      <alignment horizontal="justify" vertical="justify"/>
    </xf>
    <xf numFmtId="0" fontId="8" fillId="0" borderId="4" xfId="0" applyFont="1" applyFill="1" applyBorder="1" applyAlignment="1">
      <alignment horizontal="justify" vertical="top" wrapText="1"/>
    </xf>
    <xf numFmtId="0" fontId="8" fillId="0" borderId="5"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9" xfId="0" applyFont="1" applyFill="1" applyBorder="1" applyAlignment="1">
      <alignment horizontal="justify" vertical="top" wrapText="1"/>
    </xf>
    <xf numFmtId="0" fontId="8" fillId="0" borderId="10"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1" xfId="0" applyFont="1" applyFill="1" applyBorder="1" applyAlignment="1">
      <alignment horizontal="left" vertical="justify"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8" fillId="0" borderId="1"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0" xfId="0" applyFont="1" applyFill="1" applyBorder="1" applyAlignment="1">
      <alignment horizontal="center" vertical="justify" wrapText="1"/>
    </xf>
    <xf numFmtId="0" fontId="8" fillId="0" borderId="0" xfId="0" applyFont="1" applyFill="1" applyBorder="1" applyAlignment="1">
      <alignment horizontal="center" vertical="justify" wrapText="1"/>
    </xf>
    <xf numFmtId="0" fontId="8" fillId="0" borderId="11" xfId="0" applyFont="1" applyFill="1" applyBorder="1" applyAlignment="1">
      <alignment horizontal="center" vertical="justify"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5"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applyFont="1" applyFill="1" applyBorder="1" applyAlignment="1">
      <alignment horizontal="justify" vertical="justify" wrapText="1"/>
    </xf>
    <xf numFmtId="0" fontId="8" fillId="0" borderId="5" xfId="0" applyFont="1" applyFill="1" applyBorder="1" applyAlignment="1">
      <alignment horizontal="justify" vertical="justify" wrapText="1"/>
    </xf>
    <xf numFmtId="0" fontId="8" fillId="0" borderId="6" xfId="0" applyFont="1" applyFill="1" applyBorder="1" applyAlignment="1">
      <alignment horizontal="justify" vertical="justify"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8" fillId="0" borderId="10"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8" fillId="0" borderId="10" xfId="0" applyFont="1" applyFill="1" applyBorder="1" applyAlignment="1">
      <alignment horizontal="center" vertical="top"/>
    </xf>
    <xf numFmtId="0" fontId="8" fillId="0" borderId="0" xfId="0" applyFont="1" applyFill="1" applyBorder="1" applyAlignment="1">
      <alignment horizontal="center" vertical="top"/>
    </xf>
    <xf numFmtId="0" fontId="8" fillId="0" borderId="11" xfId="0" applyFont="1" applyFill="1" applyBorder="1" applyAlignment="1">
      <alignment horizontal="center" vertical="top"/>
    </xf>
    <xf numFmtId="0" fontId="8" fillId="0" borderId="7" xfId="0" applyFont="1" applyFill="1" applyBorder="1" applyAlignment="1">
      <alignment horizontal="center" vertical="justify"/>
    </xf>
    <xf numFmtId="0" fontId="8" fillId="0" borderId="8" xfId="0" applyFont="1" applyFill="1" applyBorder="1" applyAlignment="1">
      <alignment horizontal="center" vertical="justify"/>
    </xf>
    <xf numFmtId="0" fontId="8" fillId="0" borderId="9" xfId="0" applyFont="1" applyFill="1" applyBorder="1" applyAlignment="1">
      <alignment horizontal="center" vertical="justify"/>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8" fillId="0" borderId="2" xfId="0" applyFont="1" applyFill="1" applyBorder="1" applyAlignment="1">
      <alignment horizontal="justify" vertical="top"/>
    </xf>
    <xf numFmtId="0" fontId="8" fillId="0" borderId="10" xfId="0" applyFont="1" applyFill="1" applyBorder="1" applyAlignment="1">
      <alignment horizontal="left" vertical="top" wrapText="1"/>
    </xf>
    <xf numFmtId="0" fontId="8" fillId="0" borderId="0" xfId="0" applyFont="1" applyFill="1" applyBorder="1" applyAlignment="1">
      <alignment vertical="top"/>
    </xf>
    <xf numFmtId="0" fontId="8" fillId="0" borderId="11" xfId="0" applyFont="1" applyFill="1" applyBorder="1" applyAlignment="1">
      <alignment horizontal="left" vertical="top" wrapText="1"/>
    </xf>
    <xf numFmtId="49" fontId="8" fillId="0" borderId="12" xfId="0" applyNumberFormat="1" applyFont="1" applyFill="1" applyBorder="1" applyAlignment="1">
      <alignment horizontal="left"/>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8" fillId="0" borderId="12" xfId="0" applyFont="1" applyFill="1" applyBorder="1" applyAlignment="1">
      <alignment horizontal="center"/>
    </xf>
    <xf numFmtId="0" fontId="8" fillId="0" borderId="12" xfId="0" applyFont="1" applyFill="1" applyBorder="1" applyAlignment="1">
      <alignment horizontal="center" vertical="center"/>
    </xf>
    <xf numFmtId="44" fontId="8" fillId="3" borderId="12" xfId="1" applyFont="1" applyFill="1" applyBorder="1" applyAlignment="1">
      <alignment horizontal="center" vertical="center"/>
    </xf>
    <xf numFmtId="0" fontId="5" fillId="0" borderId="12" xfId="0" applyFont="1" applyFill="1" applyBorder="1" applyAlignment="1">
      <alignment horizontal="center"/>
    </xf>
    <xf numFmtId="44" fontId="5" fillId="3" borderId="12" xfId="1" applyFont="1" applyFill="1" applyBorder="1" applyAlignment="1">
      <alignment horizontal="center" vertical="center"/>
    </xf>
    <xf numFmtId="0" fontId="5" fillId="0" borderId="10" xfId="0" applyFont="1" applyFill="1" applyBorder="1" applyAlignment="1">
      <alignment horizontal="justify" vertical="center"/>
    </xf>
    <xf numFmtId="0" fontId="8" fillId="0" borderId="11" xfId="0" applyFont="1" applyFill="1" applyBorder="1" applyAlignment="1">
      <alignment horizontal="justify" vertical="center"/>
    </xf>
    <xf numFmtId="0" fontId="8" fillId="0" borderId="10" xfId="0" applyFont="1" applyFill="1" applyBorder="1" applyAlignment="1">
      <alignment horizontal="justify" vertical="center"/>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5" fillId="2" borderId="12"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2" xfId="0" applyFont="1" applyFill="1" applyBorder="1" applyAlignment="1">
      <alignment horizontal="justify" vertical="center"/>
    </xf>
    <xf numFmtId="0" fontId="8" fillId="0" borderId="3" xfId="0" applyFont="1" applyFill="1" applyBorder="1" applyAlignment="1">
      <alignment horizontal="justify" vertical="center" wrapText="1"/>
    </xf>
    <xf numFmtId="0" fontId="8" fillId="0" borderId="10"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4" xfId="0" applyFont="1" applyBorder="1" applyAlignment="1">
      <alignment horizontal="justify" vertical="justify" wrapText="1"/>
    </xf>
    <xf numFmtId="0" fontId="8" fillId="0" borderId="5" xfId="0" applyFont="1" applyBorder="1" applyAlignment="1">
      <alignment horizontal="justify" vertical="justify" wrapText="1"/>
    </xf>
    <xf numFmtId="0" fontId="8" fillId="0" borderId="6"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2" xfId="0" applyFont="1" applyBorder="1" applyAlignment="1">
      <alignment horizontal="justify" vertical="justify" wrapText="1"/>
    </xf>
    <xf numFmtId="0" fontId="8" fillId="0" borderId="3" xfId="0" applyFont="1" applyBorder="1" applyAlignment="1">
      <alignment horizontal="justify" vertical="justify" wrapText="1"/>
    </xf>
    <xf numFmtId="0" fontId="8" fillId="0" borderId="10" xfId="0" applyFont="1" applyBorder="1" applyAlignment="1">
      <alignment horizontal="justify" vertical="justify" wrapText="1"/>
    </xf>
    <xf numFmtId="0" fontId="8" fillId="0" borderId="0" xfId="0" applyFont="1" applyBorder="1" applyAlignment="1">
      <alignment horizontal="justify" vertical="justify" wrapText="1"/>
    </xf>
    <xf numFmtId="0" fontId="8" fillId="0" borderId="11" xfId="0" applyFont="1" applyBorder="1" applyAlignment="1">
      <alignment horizontal="justify" vertical="justify" wrapText="1"/>
    </xf>
    <xf numFmtId="0" fontId="8" fillId="0" borderId="4" xfId="0" applyFont="1" applyBorder="1" applyAlignment="1">
      <alignment horizontal="center" vertical="justify" wrapText="1"/>
    </xf>
    <xf numFmtId="0" fontId="8" fillId="0" borderId="5" xfId="0" applyFont="1" applyBorder="1" applyAlignment="1">
      <alignment horizontal="center" vertical="justify" wrapText="1"/>
    </xf>
    <xf numFmtId="0" fontId="8" fillId="0" borderId="6" xfId="0" applyFont="1" applyBorder="1" applyAlignment="1">
      <alignment horizontal="center" vertical="justify" wrapText="1"/>
    </xf>
    <xf numFmtId="0" fontId="5" fillId="2" borderId="8" xfId="0" applyFont="1" applyFill="1" applyBorder="1" applyAlignment="1">
      <alignment vertical="center"/>
    </xf>
    <xf numFmtId="0" fontId="5" fillId="2" borderId="9" xfId="0" applyFont="1" applyFill="1" applyBorder="1" applyAlignment="1">
      <alignment horizontal="left" vertical="center" wrapText="1"/>
    </xf>
    <xf numFmtId="0" fontId="8" fillId="0" borderId="10" xfId="0" applyFont="1" applyFill="1" applyBorder="1" applyAlignment="1">
      <alignment horizontal="left"/>
    </xf>
    <xf numFmtId="0" fontId="8" fillId="0" borderId="0" xfId="0" applyFont="1" applyFill="1" applyBorder="1" applyAlignment="1">
      <alignment horizontal="left"/>
    </xf>
    <xf numFmtId="0" fontId="8" fillId="0" borderId="11" xfId="0" applyFont="1" applyFill="1" applyBorder="1" applyAlignment="1">
      <alignment horizontal="left"/>
    </xf>
    <xf numFmtId="0" fontId="5" fillId="2" borderId="12" xfId="0" applyFont="1" applyFill="1" applyBorder="1" applyAlignment="1">
      <alignment horizontal="left" vertical="center" wrapText="1"/>
    </xf>
    <xf numFmtId="0" fontId="5" fillId="2" borderId="12" xfId="0" applyFont="1" applyFill="1" applyBorder="1" applyAlignment="1">
      <alignment vertical="center"/>
    </xf>
    <xf numFmtId="0" fontId="8" fillId="0" borderId="3" xfId="0" applyFont="1" applyFill="1" applyBorder="1" applyAlignment="1">
      <alignment horizontal="justify" vertical="center"/>
    </xf>
    <xf numFmtId="0" fontId="11" fillId="2" borderId="12" xfId="0" applyFont="1" applyFill="1" applyBorder="1" applyAlignment="1">
      <alignment horizontal="center" vertical="center" wrapText="1"/>
    </xf>
    <xf numFmtId="0" fontId="13" fillId="2" borderId="12" xfId="0" applyFont="1" applyFill="1" applyBorder="1"/>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44" fontId="8" fillId="0" borderId="12" xfId="1"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8" fillId="0" borderId="4" xfId="0" applyFont="1" applyFill="1" applyBorder="1" applyAlignment="1">
      <alignment horizontal="center" vertical="justify" wrapText="1"/>
    </xf>
    <xf numFmtId="0" fontId="8" fillId="0" borderId="5" xfId="0" applyFont="1" applyFill="1" applyBorder="1" applyAlignment="1">
      <alignment horizontal="center" vertical="justify" wrapText="1"/>
    </xf>
    <xf numFmtId="0" fontId="8" fillId="0" borderId="6" xfId="0" applyFont="1" applyFill="1" applyBorder="1" applyAlignment="1">
      <alignment horizontal="center" vertical="justify" wrapText="1"/>
    </xf>
    <xf numFmtId="0" fontId="11" fillId="2" borderId="12" xfId="0" applyFont="1" applyFill="1" applyBorder="1" applyAlignment="1">
      <alignment horizontal="center" vertical="center"/>
    </xf>
    <xf numFmtId="44" fontId="5" fillId="0" borderId="12" xfId="1" applyFont="1" applyFill="1" applyBorder="1" applyAlignment="1">
      <alignment horizontal="right"/>
    </xf>
    <xf numFmtId="0" fontId="5" fillId="0" borderId="12" xfId="0" applyFont="1" applyFill="1" applyBorder="1" applyAlignment="1">
      <alignment horizontal="left" vertical="top"/>
    </xf>
    <xf numFmtId="44" fontId="5" fillId="0" borderId="12" xfId="1" applyFont="1" applyFill="1" applyBorder="1" applyAlignment="1">
      <alignment horizontal="center"/>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44" fontId="8" fillId="0" borderId="12" xfId="1" applyFont="1" applyFill="1" applyBorder="1" applyAlignment="1">
      <alignment horizontal="right" vertical="center" wrapText="1"/>
    </xf>
    <xf numFmtId="44" fontId="5" fillId="0" borderId="12" xfId="1" applyFont="1" applyFill="1" applyBorder="1" applyAlignment="1">
      <alignment horizontal="right"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8" xfId="0" applyNumberFormat="1" applyFont="1" applyFill="1" applyBorder="1" applyAlignment="1">
      <alignment horizontal="center"/>
    </xf>
    <xf numFmtId="0" fontId="17" fillId="0" borderId="12" xfId="0" applyFont="1" applyFill="1" applyBorder="1" applyAlignment="1">
      <alignment horizontal="left" vertical="center"/>
    </xf>
    <xf numFmtId="0" fontId="17" fillId="0" borderId="12" xfId="0" applyFont="1" applyFill="1" applyBorder="1" applyAlignment="1">
      <alignment horizontal="left" vertical="top"/>
    </xf>
    <xf numFmtId="43" fontId="5" fillId="0" borderId="12" xfId="2" applyFont="1" applyFill="1" applyBorder="1" applyAlignment="1">
      <alignment horizontal="center" vertical="center"/>
    </xf>
    <xf numFmtId="0" fontId="11" fillId="2" borderId="12" xfId="0" applyFont="1" applyFill="1" applyBorder="1" applyAlignment="1">
      <alignment horizontal="left" vertical="center"/>
    </xf>
    <xf numFmtId="0" fontId="17" fillId="0" borderId="10" xfId="0" applyFont="1" applyFill="1" applyBorder="1" applyAlignment="1">
      <alignment horizontal="center" vertical="top"/>
    </xf>
    <xf numFmtId="0" fontId="17" fillId="0" borderId="0" xfId="0" applyFont="1" applyFill="1" applyBorder="1" applyAlignment="1">
      <alignment horizontal="center" vertical="top"/>
    </xf>
    <xf numFmtId="0" fontId="17" fillId="0" borderId="11" xfId="0" applyFont="1" applyFill="1" applyBorder="1" applyAlignment="1">
      <alignment horizontal="center" vertical="top"/>
    </xf>
    <xf numFmtId="0" fontId="17" fillId="0" borderId="13" xfId="0" applyFont="1" applyFill="1" applyBorder="1" applyAlignment="1">
      <alignment horizontal="left" vertical="center"/>
    </xf>
    <xf numFmtId="44" fontId="5" fillId="0" borderId="13" xfId="1" applyFont="1" applyFill="1" applyBorder="1" applyAlignment="1">
      <alignment horizontal="center" vertical="center"/>
    </xf>
    <xf numFmtId="4" fontId="8" fillId="0" borderId="12" xfId="0" applyNumberFormat="1" applyFont="1" applyFill="1" applyBorder="1" applyAlignment="1">
      <alignment horizontal="center" vertical="center"/>
    </xf>
    <xf numFmtId="4" fontId="8" fillId="0" borderId="12" xfId="0" applyNumberFormat="1" applyFont="1" applyFill="1" applyBorder="1" applyAlignment="1">
      <alignment horizontal="right" vertical="center"/>
    </xf>
    <xf numFmtId="44" fontId="8" fillId="0" borderId="7" xfId="1" applyFont="1" applyFill="1" applyBorder="1" applyAlignment="1">
      <alignment horizontal="right" vertical="center"/>
    </xf>
    <xf numFmtId="44" fontId="8" fillId="0" borderId="8" xfId="1" applyFont="1" applyFill="1" applyBorder="1" applyAlignment="1">
      <alignment horizontal="right" vertical="center"/>
    </xf>
    <xf numFmtId="44" fontId="8" fillId="0" borderId="9" xfId="1" applyFont="1" applyFill="1" applyBorder="1" applyAlignment="1">
      <alignment horizontal="right" vertical="center"/>
    </xf>
    <xf numFmtId="4" fontId="8" fillId="0" borderId="7" xfId="0" applyNumberFormat="1" applyFont="1" applyFill="1" applyBorder="1" applyAlignment="1">
      <alignment horizontal="center" vertical="center"/>
    </xf>
    <xf numFmtId="4" fontId="8" fillId="0" borderId="8"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4" fontId="8" fillId="0" borderId="12" xfId="0" applyNumberFormat="1" applyFont="1" applyFill="1" applyBorder="1" applyAlignment="1">
      <alignment horizontal="center" vertical="center" wrapText="1"/>
    </xf>
    <xf numFmtId="43" fontId="8" fillId="0" borderId="12" xfId="2" applyFont="1" applyFill="1" applyBorder="1" applyAlignment="1">
      <alignment horizontal="right" vertical="center"/>
    </xf>
    <xf numFmtId="44" fontId="8" fillId="0" borderId="12" xfId="1" applyFont="1" applyFill="1" applyBorder="1" applyAlignment="1">
      <alignment vertical="center"/>
    </xf>
    <xf numFmtId="44" fontId="5" fillId="0" borderId="10" xfId="1" applyFont="1" applyFill="1" applyBorder="1" applyAlignment="1">
      <alignment horizontal="center" vertical="center"/>
    </xf>
    <xf numFmtId="44" fontId="5" fillId="0" borderId="0" xfId="1" applyFont="1" applyFill="1" applyBorder="1" applyAlignment="1">
      <alignment horizontal="center" vertical="center"/>
    </xf>
    <xf numFmtId="44" fontId="5" fillId="0" borderId="11" xfId="1" applyFont="1" applyFill="1" applyBorder="1" applyAlignment="1">
      <alignment horizontal="center" vertical="center"/>
    </xf>
    <xf numFmtId="44" fontId="5" fillId="0" borderId="4" xfId="1" applyFont="1" applyFill="1" applyBorder="1" applyAlignment="1">
      <alignment horizontal="center" vertical="center"/>
    </xf>
    <xf numFmtId="44" fontId="5" fillId="0" borderId="5" xfId="1" applyFont="1" applyFill="1" applyBorder="1" applyAlignment="1">
      <alignment horizontal="center" vertical="center"/>
    </xf>
    <xf numFmtId="44" fontId="5" fillId="0" borderId="6" xfId="1" applyFont="1" applyFill="1" applyBorder="1" applyAlignment="1">
      <alignment horizontal="center" vertical="center"/>
    </xf>
    <xf numFmtId="0" fontId="8" fillId="0" borderId="7" xfId="0" applyFont="1" applyFill="1" applyBorder="1" applyAlignment="1">
      <alignment horizontal="justify" vertical="center"/>
    </xf>
    <xf numFmtId="0" fontId="8" fillId="0" borderId="8" xfId="0" applyFont="1" applyFill="1" applyBorder="1" applyAlignment="1">
      <alignment horizontal="justify" vertical="center"/>
    </xf>
    <xf numFmtId="0" fontId="8" fillId="0" borderId="9" xfId="0" applyFont="1" applyFill="1" applyBorder="1" applyAlignment="1">
      <alignment horizontal="justify" vertical="center"/>
    </xf>
    <xf numFmtId="44" fontId="5" fillId="0" borderId="7" xfId="1" applyFont="1" applyFill="1" applyBorder="1" applyAlignment="1">
      <alignment horizontal="right" vertical="center"/>
    </xf>
    <xf numFmtId="44" fontId="5" fillId="0" borderId="8" xfId="1" applyFont="1" applyFill="1" applyBorder="1" applyAlignment="1">
      <alignment horizontal="right" vertical="center"/>
    </xf>
    <xf numFmtId="44" fontId="5" fillId="0" borderId="9" xfId="1" applyFont="1" applyFill="1" applyBorder="1" applyAlignment="1">
      <alignment horizontal="right" vertical="center"/>
    </xf>
    <xf numFmtId="44" fontId="8" fillId="0" borderId="7" xfId="1" applyFont="1" applyFill="1" applyBorder="1" applyAlignment="1">
      <alignment horizontal="center" vertical="center" wrapText="1"/>
    </xf>
    <xf numFmtId="44" fontId="8" fillId="0" borderId="8" xfId="1" applyFont="1" applyFill="1" applyBorder="1" applyAlignment="1">
      <alignment horizontal="center" vertical="center" wrapText="1"/>
    </xf>
    <xf numFmtId="44" fontId="5" fillId="0" borderId="1" xfId="1" applyFont="1" applyFill="1" applyBorder="1" applyAlignment="1">
      <alignment horizontal="center" vertical="center"/>
    </xf>
    <xf numFmtId="44" fontId="5" fillId="0" borderId="2" xfId="1" applyFont="1" applyFill="1" applyBorder="1" applyAlignment="1">
      <alignment horizontal="center" vertical="center"/>
    </xf>
    <xf numFmtId="44" fontId="5" fillId="0" borderId="3" xfId="1"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44" fontId="8" fillId="0" borderId="10" xfId="1" applyFont="1" applyFill="1" applyBorder="1" applyAlignment="1">
      <alignment horizontal="center" vertical="center"/>
    </xf>
    <xf numFmtId="44" fontId="8" fillId="0" borderId="0" xfId="1" applyFont="1" applyFill="1" applyBorder="1" applyAlignment="1">
      <alignment horizontal="center" vertical="center"/>
    </xf>
    <xf numFmtId="44" fontId="8" fillId="0" borderId="11" xfId="1" applyFont="1" applyFill="1" applyBorder="1" applyAlignment="1">
      <alignment horizontal="center" vertical="center"/>
    </xf>
    <xf numFmtId="44" fontId="8" fillId="0" borderId="4" xfId="1" applyFont="1" applyFill="1" applyBorder="1" applyAlignment="1">
      <alignment horizontal="center" vertical="center"/>
    </xf>
    <xf numFmtId="44" fontId="8" fillId="0" borderId="5" xfId="1" applyFont="1" applyFill="1" applyBorder="1" applyAlignment="1">
      <alignment horizontal="center" vertical="center"/>
    </xf>
    <xf numFmtId="44" fontId="8" fillId="0" borderId="6" xfId="1" applyFont="1" applyFill="1" applyBorder="1" applyAlignment="1">
      <alignment horizontal="center" vertical="center"/>
    </xf>
    <xf numFmtId="0" fontId="8" fillId="0" borderId="12" xfId="0" applyFont="1" applyFill="1" applyBorder="1" applyAlignment="1">
      <alignment horizontal="justify" vertical="justify"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2" xfId="0" applyFont="1" applyFill="1" applyBorder="1" applyAlignment="1">
      <alignment horizontal="justify"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44" fontId="5" fillId="0" borderId="7" xfId="0" applyNumberFormat="1" applyFont="1" applyFill="1" applyBorder="1" applyAlignment="1">
      <alignment horizontal="center" vertical="center"/>
    </xf>
    <xf numFmtId="44" fontId="5" fillId="0" borderId="8" xfId="0" applyNumberFormat="1" applyFont="1" applyFill="1" applyBorder="1" applyAlignment="1">
      <alignment horizontal="center" vertical="center"/>
    </xf>
    <xf numFmtId="44" fontId="5" fillId="0" borderId="9" xfId="0" applyNumberFormat="1" applyFont="1" applyFill="1" applyBorder="1" applyAlignment="1">
      <alignment horizontal="center" vertical="center"/>
    </xf>
    <xf numFmtId="49" fontId="8" fillId="0" borderId="7" xfId="0" applyNumberFormat="1" applyFont="1" applyFill="1" applyBorder="1" applyAlignment="1">
      <alignment horizontal="left" vertical="center"/>
    </xf>
    <xf numFmtId="49" fontId="8" fillId="0" borderId="8"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4" fontId="8" fillId="3" borderId="8" xfId="1" applyFont="1" applyFill="1" applyBorder="1" applyAlignment="1">
      <alignment horizontal="center" vertical="center"/>
    </xf>
    <xf numFmtId="44" fontId="8" fillId="3" borderId="9" xfId="1" applyFont="1" applyFill="1" applyBorder="1" applyAlignment="1">
      <alignment horizontal="center" vertical="center"/>
    </xf>
    <xf numFmtId="44" fontId="5" fillId="3" borderId="8" xfId="1" applyFont="1" applyFill="1" applyBorder="1" applyAlignment="1">
      <alignment horizontal="center" vertical="center"/>
    </xf>
    <xf numFmtId="44" fontId="5" fillId="3" borderId="9" xfId="1"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14" fillId="0" borderId="10" xfId="0" applyFont="1" applyFill="1" applyBorder="1" applyAlignment="1">
      <alignment horizontal="center"/>
    </xf>
    <xf numFmtId="0" fontId="14" fillId="0" borderId="0" xfId="0" applyFont="1" applyFill="1" applyBorder="1" applyAlignment="1">
      <alignment horizontal="center"/>
    </xf>
    <xf numFmtId="0" fontId="14" fillId="0" borderId="11" xfId="0"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9"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44" fontId="8" fillId="0" borderId="8" xfId="1" applyFont="1" applyFill="1" applyBorder="1" applyAlignment="1">
      <alignment horizontal="right" vertical="center" wrapText="1"/>
    </xf>
    <xf numFmtId="44" fontId="8" fillId="0" borderId="9" xfId="1" applyFont="1" applyFill="1" applyBorder="1" applyAlignment="1">
      <alignment horizontal="right" vertic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justify"/>
    </xf>
    <xf numFmtId="0" fontId="8" fillId="0" borderId="0" xfId="0" applyFont="1" applyFill="1" applyBorder="1" applyAlignment="1">
      <alignment horizontal="center" vertical="justify"/>
    </xf>
    <xf numFmtId="0" fontId="8" fillId="0" borderId="11" xfId="0" applyFont="1" applyFill="1" applyBorder="1" applyAlignment="1">
      <alignment horizontal="center" vertical="justify"/>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5" fillId="2" borderId="9" xfId="0" applyFont="1" applyFill="1" applyBorder="1" applyAlignment="1">
      <alignment horizontal="justify" vertical="center"/>
    </xf>
    <xf numFmtId="0" fontId="8" fillId="0" borderId="12" xfId="0" applyFont="1" applyFill="1" applyBorder="1" applyAlignment="1">
      <alignment horizontal="left" wrapText="1"/>
    </xf>
    <xf numFmtId="0" fontId="2" fillId="0" borderId="0" xfId="0" applyFont="1" applyAlignment="1">
      <alignment horizontal="center" vertical="center" wrapText="1"/>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vertical="center"/>
    </xf>
    <xf numFmtId="4" fontId="2" fillId="0" borderId="0" xfId="0" applyNumberFormat="1" applyFont="1" applyAlignment="1">
      <alignment horizontal="center" wrapText="1"/>
    </xf>
    <xf numFmtId="4" fontId="2" fillId="0" borderId="0" xfId="0" applyNumberFormat="1" applyFont="1" applyAlignment="1">
      <alignment horizontal="center" vertical="center" wrapText="1"/>
    </xf>
    <xf numFmtId="4" fontId="2" fillId="0" borderId="0" xfId="0" applyNumberFormat="1" applyFont="1" applyAlignment="1">
      <alignment horizontal="center" vertical="center"/>
    </xf>
    <xf numFmtId="4" fontId="0" fillId="0" borderId="12" xfId="0" applyNumberFormat="1" applyBorder="1" applyAlignment="1">
      <alignment horizontal="center"/>
    </xf>
    <xf numFmtId="4" fontId="2" fillId="0" borderId="11"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28575</xdr:colOff>
      <xdr:row>2</xdr:row>
      <xdr:rowOff>19050</xdr:rowOff>
    </xdr:to>
    <xdr:pic>
      <xdr:nvPicPr>
        <xdr:cNvPr id="2" name="Picture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stretch>
          <a:fillRect/>
        </a:stretch>
      </xdr:blipFill>
      <xdr:spPr>
        <a:xfrm>
          <a:off x="19050" y="19050"/>
          <a:ext cx="828675" cy="742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7"/>
  <sheetViews>
    <sheetView tabSelected="1" topLeftCell="A430" zoomScaleNormal="100" zoomScaleSheetLayoutView="85" workbookViewId="0">
      <selection activeCell="S444" sqref="S444"/>
    </sheetView>
  </sheetViews>
  <sheetFormatPr baseColWidth="10" defaultColWidth="11.42578125" defaultRowHeight="15" x14ac:dyDescent="0.25"/>
  <cols>
    <col min="1" max="1" width="4.7109375" style="1" customWidth="1"/>
    <col min="2" max="2" width="2.7109375" style="1" customWidth="1"/>
    <col min="3" max="3" width="2.85546875" style="1" customWidth="1"/>
    <col min="4" max="4" width="2" style="1" customWidth="1"/>
    <col min="5" max="5" width="3.140625" style="1" customWidth="1"/>
    <col min="6" max="6" width="11.85546875" style="1" customWidth="1"/>
    <col min="7" max="7" width="16" style="1" customWidth="1"/>
    <col min="8" max="8" width="14.85546875" style="1" customWidth="1"/>
    <col min="9" max="9" width="13.140625" style="1" customWidth="1"/>
    <col min="10" max="11" width="13.28515625" style="1" customWidth="1"/>
    <col min="12" max="12" width="13.5703125" style="1" customWidth="1"/>
    <col min="13" max="13" width="4.28515625" style="1" customWidth="1"/>
    <col min="14" max="14" width="1.5703125" style="1" customWidth="1"/>
    <col min="15" max="15" width="3.85546875" style="1" customWidth="1"/>
    <col min="16" max="16" width="0.5703125" style="1" customWidth="1"/>
    <col min="17" max="17" width="3.5703125" style="1" customWidth="1"/>
    <col min="18" max="19" width="16.28515625" style="1" bestFit="1" customWidth="1"/>
    <col min="20" max="20" width="14.85546875" style="1" customWidth="1"/>
    <col min="21" max="16384" width="11.42578125" style="1"/>
  </cols>
  <sheetData>
    <row r="1" spans="1:17" ht="29.25" customHeight="1" x14ac:dyDescent="0.25">
      <c r="A1" s="402" t="s">
        <v>281</v>
      </c>
      <c r="B1" s="403"/>
      <c r="C1" s="403"/>
      <c r="D1" s="403"/>
      <c r="E1" s="403"/>
      <c r="F1" s="403"/>
      <c r="G1" s="403"/>
      <c r="H1" s="403"/>
      <c r="I1" s="403"/>
      <c r="J1" s="403"/>
      <c r="K1" s="403"/>
      <c r="L1" s="403"/>
      <c r="M1" s="403"/>
      <c r="N1" s="403"/>
      <c r="O1" s="403"/>
      <c r="P1" s="403"/>
      <c r="Q1" s="404"/>
    </row>
    <row r="2" spans="1:17" ht="29.25" customHeight="1" x14ac:dyDescent="0.25">
      <c r="A2" s="405" t="s">
        <v>350</v>
      </c>
      <c r="B2" s="406"/>
      <c r="C2" s="406"/>
      <c r="D2" s="406"/>
      <c r="E2" s="406"/>
      <c r="F2" s="406"/>
      <c r="G2" s="406"/>
      <c r="H2" s="406"/>
      <c r="I2" s="406"/>
      <c r="J2" s="406"/>
      <c r="K2" s="406"/>
      <c r="L2" s="406"/>
      <c r="M2" s="406"/>
      <c r="N2" s="406"/>
      <c r="O2" s="406"/>
      <c r="P2" s="406"/>
      <c r="Q2" s="407"/>
    </row>
    <row r="3" spans="1:17" x14ac:dyDescent="0.25">
      <c r="A3" s="408"/>
      <c r="B3" s="409"/>
      <c r="C3" s="409"/>
      <c r="D3" s="409"/>
      <c r="E3" s="409"/>
      <c r="F3" s="409"/>
      <c r="G3" s="409"/>
      <c r="H3" s="409"/>
      <c r="I3" s="409"/>
      <c r="J3" s="409"/>
      <c r="K3" s="409"/>
      <c r="L3" s="409"/>
      <c r="M3" s="409"/>
      <c r="N3" s="409"/>
      <c r="O3" s="409"/>
      <c r="P3" s="409"/>
      <c r="Q3" s="410"/>
    </row>
    <row r="4" spans="1:17" ht="44.25" customHeight="1" x14ac:dyDescent="0.25">
      <c r="A4" s="182" t="s">
        <v>351</v>
      </c>
      <c r="B4" s="183"/>
      <c r="C4" s="183"/>
      <c r="D4" s="183"/>
      <c r="E4" s="183"/>
      <c r="F4" s="183"/>
      <c r="G4" s="183"/>
      <c r="H4" s="183"/>
      <c r="I4" s="183"/>
      <c r="J4" s="183"/>
      <c r="K4" s="183"/>
      <c r="L4" s="183"/>
      <c r="M4" s="183"/>
      <c r="N4" s="183"/>
      <c r="O4" s="183"/>
      <c r="P4" s="183"/>
      <c r="Q4" s="184"/>
    </row>
    <row r="5" spans="1:17" x14ac:dyDescent="0.25">
      <c r="A5" s="411"/>
      <c r="B5" s="412"/>
      <c r="C5" s="412"/>
      <c r="D5" s="412"/>
      <c r="E5" s="412"/>
      <c r="F5" s="412"/>
      <c r="G5" s="412"/>
      <c r="H5" s="412"/>
      <c r="I5" s="412"/>
      <c r="J5" s="412"/>
      <c r="K5" s="412"/>
      <c r="L5" s="412"/>
      <c r="M5" s="412"/>
      <c r="N5" s="412"/>
      <c r="O5" s="412"/>
      <c r="P5" s="412"/>
      <c r="Q5" s="413"/>
    </row>
    <row r="6" spans="1:17" ht="27.75" customHeight="1" x14ac:dyDescent="0.25">
      <c r="A6" s="414" t="s">
        <v>86</v>
      </c>
      <c r="B6" s="415"/>
      <c r="C6" s="415"/>
      <c r="D6" s="415"/>
      <c r="E6" s="415"/>
      <c r="F6" s="415"/>
      <c r="G6" s="415"/>
      <c r="H6" s="415"/>
      <c r="I6" s="415"/>
      <c r="J6" s="415"/>
      <c r="K6" s="415"/>
      <c r="L6" s="415"/>
      <c r="M6" s="415"/>
      <c r="N6" s="415"/>
      <c r="O6" s="415"/>
      <c r="P6" s="415"/>
      <c r="Q6" s="416"/>
    </row>
    <row r="7" spans="1:17" x14ac:dyDescent="0.25">
      <c r="A7" s="408"/>
      <c r="B7" s="409"/>
      <c r="C7" s="409"/>
      <c r="D7" s="409"/>
      <c r="E7" s="409"/>
      <c r="F7" s="409"/>
      <c r="G7" s="409"/>
      <c r="H7" s="409"/>
      <c r="I7" s="409"/>
      <c r="J7" s="409"/>
      <c r="K7" s="409"/>
      <c r="L7" s="409"/>
      <c r="M7" s="409"/>
      <c r="N7" s="409"/>
      <c r="O7" s="409"/>
      <c r="P7" s="409"/>
      <c r="Q7" s="410"/>
    </row>
    <row r="8" spans="1:17" ht="24" customHeight="1" x14ac:dyDescent="0.25">
      <c r="A8" s="417" t="s">
        <v>0</v>
      </c>
      <c r="B8" s="418"/>
      <c r="C8" s="418"/>
      <c r="D8" s="418"/>
      <c r="E8" s="418"/>
      <c r="F8" s="418"/>
      <c r="G8" s="418"/>
      <c r="H8" s="418"/>
      <c r="I8" s="418"/>
      <c r="J8" s="418"/>
      <c r="K8" s="418"/>
      <c r="L8" s="418"/>
      <c r="M8" s="418"/>
      <c r="N8" s="418"/>
      <c r="O8" s="418"/>
      <c r="P8" s="418"/>
      <c r="Q8" s="419"/>
    </row>
    <row r="9" spans="1:17" x14ac:dyDescent="0.25">
      <c r="A9" s="420"/>
      <c r="B9" s="421"/>
      <c r="C9" s="421"/>
      <c r="D9" s="421"/>
      <c r="E9" s="421"/>
      <c r="F9" s="421"/>
      <c r="G9" s="421"/>
      <c r="H9" s="421"/>
      <c r="I9" s="421"/>
      <c r="J9" s="421"/>
      <c r="K9" s="421"/>
      <c r="L9" s="421"/>
      <c r="M9" s="421"/>
      <c r="N9" s="421"/>
      <c r="O9" s="421"/>
      <c r="P9" s="421"/>
      <c r="Q9" s="422"/>
    </row>
    <row r="10" spans="1:17" ht="24" customHeight="1" x14ac:dyDescent="0.25">
      <c r="A10" s="396" t="s">
        <v>95</v>
      </c>
      <c r="B10" s="397"/>
      <c r="C10" s="397"/>
      <c r="D10" s="397"/>
      <c r="E10" s="397"/>
      <c r="F10" s="397"/>
      <c r="G10" s="397"/>
      <c r="H10" s="397"/>
      <c r="I10" s="397"/>
      <c r="J10" s="397"/>
      <c r="K10" s="397"/>
      <c r="L10" s="397"/>
      <c r="M10" s="397"/>
      <c r="N10" s="397"/>
      <c r="O10" s="397"/>
      <c r="P10" s="397"/>
      <c r="Q10" s="398"/>
    </row>
    <row r="11" spans="1:17" ht="12" customHeight="1" x14ac:dyDescent="0.25">
      <c r="A11" s="399"/>
      <c r="B11" s="400"/>
      <c r="C11" s="400"/>
      <c r="D11" s="400"/>
      <c r="E11" s="400"/>
      <c r="F11" s="400"/>
      <c r="G11" s="400"/>
      <c r="H11" s="400"/>
      <c r="I11" s="400"/>
      <c r="J11" s="400"/>
      <c r="K11" s="400"/>
      <c r="L11" s="400"/>
      <c r="M11" s="400"/>
      <c r="N11" s="400"/>
      <c r="O11" s="400"/>
      <c r="P11" s="400"/>
      <c r="Q11" s="401"/>
    </row>
    <row r="12" spans="1:17" ht="17.25" customHeight="1" x14ac:dyDescent="0.25">
      <c r="A12" s="122" t="s">
        <v>1</v>
      </c>
      <c r="B12" s="123"/>
      <c r="C12" s="123"/>
      <c r="D12" s="123"/>
      <c r="E12" s="123"/>
      <c r="F12" s="123"/>
      <c r="G12" s="123"/>
      <c r="H12" s="123"/>
      <c r="I12" s="123"/>
      <c r="J12" s="123"/>
      <c r="K12" s="123"/>
      <c r="L12" s="324">
        <f>+L14+L16</f>
        <v>777215737.60000014</v>
      </c>
      <c r="M12" s="324"/>
      <c r="N12" s="324"/>
      <c r="O12" s="324"/>
      <c r="P12" s="324"/>
      <c r="Q12" s="325"/>
    </row>
    <row r="13" spans="1:17" ht="12" customHeight="1" x14ac:dyDescent="0.25">
      <c r="A13" s="424"/>
      <c r="B13" s="372"/>
      <c r="C13" s="372"/>
      <c r="D13" s="372"/>
      <c r="E13" s="372"/>
      <c r="F13" s="372"/>
      <c r="G13" s="372"/>
      <c r="H13" s="372"/>
      <c r="I13" s="372"/>
      <c r="J13" s="372"/>
      <c r="K13" s="372"/>
      <c r="L13" s="372"/>
      <c r="M13" s="372"/>
      <c r="N13" s="372"/>
      <c r="O13" s="372"/>
      <c r="P13" s="372"/>
      <c r="Q13" s="425"/>
    </row>
    <row r="14" spans="1:17" ht="17.25" customHeight="1" x14ac:dyDescent="0.25">
      <c r="A14" s="122" t="s">
        <v>96</v>
      </c>
      <c r="B14" s="123"/>
      <c r="C14" s="123"/>
      <c r="D14" s="123"/>
      <c r="E14" s="123"/>
      <c r="F14" s="123"/>
      <c r="G14" s="123"/>
      <c r="H14" s="123"/>
      <c r="I14" s="123"/>
      <c r="J14" s="123"/>
      <c r="K14" s="123"/>
      <c r="L14" s="324">
        <v>2138031.5</v>
      </c>
      <c r="M14" s="324"/>
      <c r="N14" s="324"/>
      <c r="O14" s="324"/>
      <c r="P14" s="324"/>
      <c r="Q14" s="325"/>
    </row>
    <row r="15" spans="1:17" x14ac:dyDescent="0.25">
      <c r="A15" s="424"/>
      <c r="B15" s="372"/>
      <c r="C15" s="372"/>
      <c r="D15" s="372"/>
      <c r="E15" s="372"/>
      <c r="F15" s="372"/>
      <c r="G15" s="372"/>
      <c r="H15" s="372"/>
      <c r="I15" s="372"/>
      <c r="J15" s="372"/>
      <c r="K15" s="372"/>
      <c r="L15" s="372"/>
      <c r="M15" s="372"/>
      <c r="N15" s="372"/>
      <c r="O15" s="372"/>
      <c r="P15" s="372"/>
      <c r="Q15" s="425"/>
    </row>
    <row r="16" spans="1:17" s="2" customFormat="1" ht="17.25" customHeight="1" x14ac:dyDescent="0.25">
      <c r="A16" s="329" t="s">
        <v>2</v>
      </c>
      <c r="B16" s="330"/>
      <c r="C16" s="330"/>
      <c r="D16" s="330"/>
      <c r="E16" s="330"/>
      <c r="F16" s="330"/>
      <c r="G16" s="330"/>
      <c r="H16" s="330"/>
      <c r="I16" s="330"/>
      <c r="J16" s="330"/>
      <c r="K16" s="330"/>
      <c r="L16" s="426">
        <f>SUM(L20:Q34)</f>
        <v>775077706.10000014</v>
      </c>
      <c r="M16" s="426"/>
      <c r="N16" s="426"/>
      <c r="O16" s="426"/>
      <c r="P16" s="426"/>
      <c r="Q16" s="427"/>
    </row>
    <row r="17" spans="1:18" s="2" customFormat="1" x14ac:dyDescent="0.25">
      <c r="A17" s="428"/>
      <c r="B17" s="429"/>
      <c r="C17" s="429"/>
      <c r="D17" s="429"/>
      <c r="E17" s="429"/>
      <c r="F17" s="429"/>
      <c r="G17" s="429"/>
      <c r="H17" s="429"/>
      <c r="I17" s="429"/>
      <c r="J17" s="429"/>
      <c r="K17" s="429"/>
      <c r="L17" s="429"/>
      <c r="M17" s="429"/>
      <c r="N17" s="429"/>
      <c r="O17" s="429"/>
      <c r="P17" s="429"/>
      <c r="Q17" s="430"/>
    </row>
    <row r="18" spans="1:18" s="2" customFormat="1" ht="121.5" customHeight="1" x14ac:dyDescent="0.25">
      <c r="A18" s="182" t="s">
        <v>363</v>
      </c>
      <c r="B18" s="183"/>
      <c r="C18" s="183"/>
      <c r="D18" s="183"/>
      <c r="E18" s="183"/>
      <c r="F18" s="183"/>
      <c r="G18" s="183"/>
      <c r="H18" s="183"/>
      <c r="I18" s="183"/>
      <c r="J18" s="183"/>
      <c r="K18" s="183"/>
      <c r="L18" s="183"/>
      <c r="M18" s="183"/>
      <c r="N18" s="183"/>
      <c r="O18" s="183"/>
      <c r="P18" s="183"/>
      <c r="Q18" s="184"/>
    </row>
    <row r="19" spans="1:18" s="2" customFormat="1" x14ac:dyDescent="0.25">
      <c r="A19" s="431"/>
      <c r="B19" s="432"/>
      <c r="C19" s="432"/>
      <c r="D19" s="432"/>
      <c r="E19" s="432"/>
      <c r="F19" s="432"/>
      <c r="G19" s="432"/>
      <c r="H19" s="432"/>
      <c r="I19" s="432"/>
      <c r="J19" s="432"/>
      <c r="K19" s="432"/>
      <c r="L19" s="432"/>
      <c r="M19" s="432"/>
      <c r="N19" s="432"/>
      <c r="O19" s="432"/>
      <c r="P19" s="432"/>
      <c r="Q19" s="433"/>
    </row>
    <row r="20" spans="1:18" s="2" customFormat="1" ht="18.75" customHeight="1" x14ac:dyDescent="0.25">
      <c r="A20" s="61" t="s">
        <v>325</v>
      </c>
      <c r="B20" s="62"/>
      <c r="C20" s="62"/>
      <c r="D20" s="62"/>
      <c r="E20" s="62"/>
      <c r="F20" s="62"/>
      <c r="G20" s="62"/>
      <c r="H20" s="62"/>
      <c r="I20" s="62"/>
      <c r="J20" s="62"/>
      <c r="K20" s="63"/>
      <c r="L20" s="129">
        <v>246383781.27000001</v>
      </c>
      <c r="M20" s="130"/>
      <c r="N20" s="130"/>
      <c r="O20" s="130"/>
      <c r="P20" s="130"/>
      <c r="Q20" s="131"/>
      <c r="R20" s="36"/>
    </row>
    <row r="21" spans="1:18" s="2" customFormat="1" ht="17.25" customHeight="1" x14ac:dyDescent="0.25">
      <c r="A21" s="61" t="s">
        <v>326</v>
      </c>
      <c r="B21" s="62"/>
      <c r="C21" s="62"/>
      <c r="D21" s="62"/>
      <c r="E21" s="62"/>
      <c r="F21" s="62"/>
      <c r="G21" s="62"/>
      <c r="H21" s="62"/>
      <c r="I21" s="62"/>
      <c r="J21" s="62"/>
      <c r="K21" s="63"/>
      <c r="L21" s="129">
        <v>4267765.66</v>
      </c>
      <c r="M21" s="130"/>
      <c r="N21" s="130"/>
      <c r="O21" s="130"/>
      <c r="P21" s="130"/>
      <c r="Q21" s="131"/>
    </row>
    <row r="22" spans="1:18" s="2" customFormat="1" ht="18" customHeight="1" x14ac:dyDescent="0.25">
      <c r="A22" s="61" t="s">
        <v>327</v>
      </c>
      <c r="B22" s="62"/>
      <c r="C22" s="62"/>
      <c r="D22" s="62"/>
      <c r="E22" s="62"/>
      <c r="F22" s="62"/>
      <c r="G22" s="62"/>
      <c r="H22" s="62"/>
      <c r="I22" s="62"/>
      <c r="J22" s="62"/>
      <c r="K22" s="63"/>
      <c r="L22" s="129">
        <v>1846106.69</v>
      </c>
      <c r="M22" s="130"/>
      <c r="N22" s="130"/>
      <c r="O22" s="130"/>
      <c r="P22" s="130"/>
      <c r="Q22" s="131"/>
    </row>
    <row r="23" spans="1:18" s="2" customFormat="1" ht="18" customHeight="1" x14ac:dyDescent="0.25">
      <c r="A23" s="61" t="s">
        <v>3</v>
      </c>
      <c r="B23" s="62"/>
      <c r="C23" s="62"/>
      <c r="D23" s="62"/>
      <c r="E23" s="62"/>
      <c r="F23" s="62"/>
      <c r="G23" s="62"/>
      <c r="H23" s="62"/>
      <c r="I23" s="62"/>
      <c r="J23" s="62"/>
      <c r="K23" s="63"/>
      <c r="L23" s="129">
        <v>210477381.16999999</v>
      </c>
      <c r="M23" s="130"/>
      <c r="N23" s="130"/>
      <c r="O23" s="130"/>
      <c r="P23" s="130"/>
      <c r="Q23" s="131"/>
    </row>
    <row r="24" spans="1:18" s="2" customFormat="1" ht="16.5" customHeight="1" x14ac:dyDescent="0.25">
      <c r="A24" s="61" t="s">
        <v>328</v>
      </c>
      <c r="B24" s="62"/>
      <c r="C24" s="62"/>
      <c r="D24" s="62"/>
      <c r="E24" s="62"/>
      <c r="F24" s="62"/>
      <c r="G24" s="62"/>
      <c r="H24" s="62"/>
      <c r="I24" s="62"/>
      <c r="J24" s="62"/>
      <c r="K24" s="63"/>
      <c r="L24" s="129">
        <v>16.39</v>
      </c>
      <c r="M24" s="130"/>
      <c r="N24" s="130"/>
      <c r="O24" s="130"/>
      <c r="P24" s="130"/>
      <c r="Q24" s="131"/>
    </row>
    <row r="25" spans="1:18" s="2" customFormat="1" ht="18" customHeight="1" x14ac:dyDescent="0.25">
      <c r="A25" s="61" t="s">
        <v>4</v>
      </c>
      <c r="B25" s="62"/>
      <c r="C25" s="62"/>
      <c r="D25" s="62"/>
      <c r="E25" s="62"/>
      <c r="F25" s="62"/>
      <c r="G25" s="62"/>
      <c r="H25" s="62"/>
      <c r="I25" s="62"/>
      <c r="J25" s="62"/>
      <c r="K25" s="63"/>
      <c r="L25" s="129">
        <v>15023473.08</v>
      </c>
      <c r="M25" s="130"/>
      <c r="N25" s="130"/>
      <c r="O25" s="130"/>
      <c r="P25" s="130"/>
      <c r="Q25" s="131"/>
    </row>
    <row r="26" spans="1:18" s="2" customFormat="1" ht="17.25" customHeight="1" x14ac:dyDescent="0.25">
      <c r="A26" s="61" t="s">
        <v>329</v>
      </c>
      <c r="B26" s="62"/>
      <c r="C26" s="62"/>
      <c r="D26" s="62"/>
      <c r="E26" s="62"/>
      <c r="F26" s="62"/>
      <c r="G26" s="62"/>
      <c r="H26" s="62"/>
      <c r="I26" s="62"/>
      <c r="J26" s="62"/>
      <c r="K26" s="63"/>
      <c r="L26" s="129">
        <v>19593429.789999999</v>
      </c>
      <c r="M26" s="130"/>
      <c r="N26" s="130"/>
      <c r="O26" s="130"/>
      <c r="P26" s="130"/>
      <c r="Q26" s="131"/>
    </row>
    <row r="27" spans="1:18" s="2" customFormat="1" ht="18" customHeight="1" x14ac:dyDescent="0.25">
      <c r="A27" s="61" t="s">
        <v>208</v>
      </c>
      <c r="B27" s="62"/>
      <c r="C27" s="62"/>
      <c r="D27" s="62"/>
      <c r="E27" s="62"/>
      <c r="F27" s="62"/>
      <c r="G27" s="62"/>
      <c r="H27" s="62"/>
      <c r="I27" s="62"/>
      <c r="J27" s="62"/>
      <c r="K27" s="63"/>
      <c r="L27" s="129">
        <v>7606691.2599999998</v>
      </c>
      <c r="M27" s="130"/>
      <c r="N27" s="130"/>
      <c r="O27" s="130"/>
      <c r="P27" s="130"/>
      <c r="Q27" s="131"/>
    </row>
    <row r="28" spans="1:18" s="2" customFormat="1" ht="16.5" customHeight="1" x14ac:dyDescent="0.25">
      <c r="A28" s="61" t="s">
        <v>330</v>
      </c>
      <c r="B28" s="62"/>
      <c r="C28" s="62"/>
      <c r="D28" s="62"/>
      <c r="E28" s="62"/>
      <c r="F28" s="62"/>
      <c r="G28" s="62"/>
      <c r="H28" s="62"/>
      <c r="I28" s="62"/>
      <c r="J28" s="62"/>
      <c r="K28" s="63"/>
      <c r="L28" s="129">
        <v>33691714.240000002</v>
      </c>
      <c r="M28" s="130"/>
      <c r="N28" s="130"/>
      <c r="O28" s="130"/>
      <c r="P28" s="130"/>
      <c r="Q28" s="131"/>
    </row>
    <row r="29" spans="1:18" s="2" customFormat="1" ht="18.75" customHeight="1" x14ac:dyDescent="0.25">
      <c r="A29" s="61" t="s">
        <v>213</v>
      </c>
      <c r="B29" s="62"/>
      <c r="C29" s="62"/>
      <c r="D29" s="62"/>
      <c r="E29" s="62"/>
      <c r="F29" s="62"/>
      <c r="G29" s="62"/>
      <c r="H29" s="62"/>
      <c r="I29" s="62"/>
      <c r="J29" s="62"/>
      <c r="K29" s="63"/>
      <c r="L29" s="129">
        <v>33342406.710000001</v>
      </c>
      <c r="M29" s="130"/>
      <c r="N29" s="130"/>
      <c r="O29" s="130"/>
      <c r="P29" s="130"/>
      <c r="Q29" s="131"/>
    </row>
    <row r="30" spans="1:18" s="2" customFormat="1" ht="15" customHeight="1" x14ac:dyDescent="0.25">
      <c r="A30" s="61" t="s">
        <v>209</v>
      </c>
      <c r="B30" s="62"/>
      <c r="C30" s="62"/>
      <c r="D30" s="62"/>
      <c r="E30" s="62"/>
      <c r="F30" s="62"/>
      <c r="G30" s="62"/>
      <c r="H30" s="62"/>
      <c r="I30" s="62"/>
      <c r="J30" s="62"/>
      <c r="K30" s="63"/>
      <c r="L30" s="129">
        <v>107798062.18000001</v>
      </c>
      <c r="M30" s="130"/>
      <c r="N30" s="130"/>
      <c r="O30" s="130"/>
      <c r="P30" s="130"/>
      <c r="Q30" s="131"/>
    </row>
    <row r="31" spans="1:18" s="2" customFormat="1" ht="15" customHeight="1" x14ac:dyDescent="0.25">
      <c r="A31" s="61" t="s">
        <v>210</v>
      </c>
      <c r="B31" s="62"/>
      <c r="C31" s="62"/>
      <c r="D31" s="62"/>
      <c r="E31" s="62"/>
      <c r="F31" s="62"/>
      <c r="G31" s="62"/>
      <c r="H31" s="62"/>
      <c r="I31" s="62"/>
      <c r="J31" s="62"/>
      <c r="K31" s="63"/>
      <c r="L31" s="129">
        <v>43465386.200000003</v>
      </c>
      <c r="M31" s="130"/>
      <c r="N31" s="130"/>
      <c r="O31" s="130"/>
      <c r="P31" s="130"/>
      <c r="Q31" s="131"/>
    </row>
    <row r="32" spans="1:18" s="2" customFormat="1" ht="15" customHeight="1" x14ac:dyDescent="0.25">
      <c r="A32" s="61" t="s">
        <v>211</v>
      </c>
      <c r="B32" s="62"/>
      <c r="C32" s="62"/>
      <c r="D32" s="62"/>
      <c r="E32" s="62"/>
      <c r="F32" s="62"/>
      <c r="G32" s="62"/>
      <c r="H32" s="62"/>
      <c r="I32" s="62"/>
      <c r="J32" s="62"/>
      <c r="K32" s="63"/>
      <c r="L32" s="129">
        <v>39614632.859999999</v>
      </c>
      <c r="M32" s="130"/>
      <c r="N32" s="130"/>
      <c r="O32" s="130"/>
      <c r="P32" s="130"/>
      <c r="Q32" s="131"/>
    </row>
    <row r="33" spans="1:17" s="2" customFormat="1" ht="15" customHeight="1" x14ac:dyDescent="0.25">
      <c r="A33" s="61" t="s">
        <v>244</v>
      </c>
      <c r="B33" s="62"/>
      <c r="C33" s="62"/>
      <c r="D33" s="62"/>
      <c r="E33" s="62"/>
      <c r="F33" s="62"/>
      <c r="G33" s="62"/>
      <c r="H33" s="62"/>
      <c r="I33" s="62"/>
      <c r="J33" s="62"/>
      <c r="K33" s="63"/>
      <c r="L33" s="129">
        <v>5768086.7699999996</v>
      </c>
      <c r="M33" s="130"/>
      <c r="N33" s="130"/>
      <c r="O33" s="130"/>
      <c r="P33" s="130"/>
      <c r="Q33" s="131"/>
    </row>
    <row r="34" spans="1:17" s="2" customFormat="1" ht="15" customHeight="1" x14ac:dyDescent="0.25">
      <c r="A34" s="61" t="s">
        <v>352</v>
      </c>
      <c r="B34" s="62"/>
      <c r="C34" s="62"/>
      <c r="D34" s="62"/>
      <c r="E34" s="62"/>
      <c r="F34" s="62"/>
      <c r="G34" s="62"/>
      <c r="H34" s="62"/>
      <c r="I34" s="62"/>
      <c r="J34" s="62"/>
      <c r="K34" s="63"/>
      <c r="L34" s="129">
        <v>6198771.8300000001</v>
      </c>
      <c r="M34" s="130"/>
      <c r="N34" s="130"/>
      <c r="O34" s="130"/>
      <c r="P34" s="130"/>
      <c r="Q34" s="131"/>
    </row>
    <row r="35" spans="1:17" s="2" customFormat="1" x14ac:dyDescent="0.25">
      <c r="A35" s="109"/>
      <c r="B35" s="110"/>
      <c r="C35" s="110"/>
      <c r="D35" s="110"/>
      <c r="E35" s="110"/>
      <c r="F35" s="110"/>
      <c r="G35" s="110"/>
      <c r="H35" s="110"/>
      <c r="I35" s="110"/>
      <c r="J35" s="110"/>
      <c r="K35" s="110"/>
      <c r="L35" s="110"/>
      <c r="M35" s="110"/>
      <c r="N35" s="110"/>
      <c r="O35" s="110"/>
      <c r="P35" s="110"/>
      <c r="Q35" s="111"/>
    </row>
    <row r="36" spans="1:17" ht="21.75" customHeight="1" x14ac:dyDescent="0.25">
      <c r="A36" s="267" t="s">
        <v>155</v>
      </c>
      <c r="B36" s="267"/>
      <c r="C36" s="267"/>
      <c r="D36" s="267"/>
      <c r="E36" s="267"/>
      <c r="F36" s="267"/>
      <c r="G36" s="267"/>
      <c r="H36" s="267"/>
      <c r="I36" s="267"/>
      <c r="J36" s="267"/>
      <c r="K36" s="267"/>
      <c r="L36" s="267"/>
      <c r="M36" s="267"/>
      <c r="N36" s="267"/>
      <c r="O36" s="267"/>
      <c r="P36" s="267"/>
      <c r="Q36" s="267"/>
    </row>
    <row r="37" spans="1:17" ht="21" customHeight="1" x14ac:dyDescent="0.25">
      <c r="A37" s="76" t="s">
        <v>154</v>
      </c>
      <c r="B37" s="76"/>
      <c r="C37" s="76"/>
      <c r="D37" s="76"/>
      <c r="E37" s="76"/>
      <c r="F37" s="76"/>
      <c r="G37" s="76"/>
      <c r="H37" s="76"/>
      <c r="I37" s="76"/>
      <c r="J37" s="76"/>
      <c r="K37" s="76"/>
      <c r="L37" s="76"/>
      <c r="M37" s="76"/>
      <c r="N37" s="76"/>
      <c r="O37" s="76"/>
      <c r="P37" s="76"/>
      <c r="Q37" s="76"/>
    </row>
    <row r="38" spans="1:17" ht="124.5" customHeight="1" x14ac:dyDescent="0.25">
      <c r="A38" s="108" t="s">
        <v>364</v>
      </c>
      <c r="B38" s="108"/>
      <c r="C38" s="108"/>
      <c r="D38" s="108"/>
      <c r="E38" s="108"/>
      <c r="F38" s="108"/>
      <c r="G38" s="108"/>
      <c r="H38" s="108"/>
      <c r="I38" s="108"/>
      <c r="J38" s="108"/>
      <c r="K38" s="108"/>
      <c r="L38" s="108"/>
      <c r="M38" s="108"/>
      <c r="N38" s="108"/>
      <c r="O38" s="108"/>
      <c r="P38" s="108"/>
      <c r="Q38" s="108"/>
    </row>
    <row r="39" spans="1:17" x14ac:dyDescent="0.25">
      <c r="A39" s="115"/>
      <c r="B39" s="115"/>
      <c r="C39" s="115"/>
      <c r="D39" s="115"/>
      <c r="E39" s="115"/>
      <c r="F39" s="115"/>
      <c r="G39" s="115"/>
      <c r="H39" s="115"/>
      <c r="I39" s="115"/>
      <c r="J39" s="115"/>
      <c r="K39" s="115"/>
      <c r="L39" s="115"/>
      <c r="M39" s="115"/>
      <c r="N39" s="115"/>
      <c r="O39" s="115"/>
      <c r="P39" s="115"/>
      <c r="Q39" s="115"/>
    </row>
    <row r="40" spans="1:17" x14ac:dyDescent="0.25">
      <c r="A40" s="115"/>
      <c r="B40" s="115"/>
      <c r="C40" s="115"/>
      <c r="D40" s="115"/>
      <c r="E40" s="115"/>
      <c r="F40" s="115"/>
      <c r="G40" s="115"/>
      <c r="H40" s="115"/>
      <c r="I40" s="115"/>
      <c r="J40" s="115"/>
      <c r="K40" s="115"/>
      <c r="L40" s="115"/>
      <c r="M40" s="115"/>
      <c r="N40" s="115"/>
      <c r="O40" s="115"/>
      <c r="P40" s="115"/>
      <c r="Q40" s="115"/>
    </row>
    <row r="41" spans="1:17" ht="24" customHeight="1" x14ac:dyDescent="0.25">
      <c r="A41" s="107" t="s">
        <v>97</v>
      </c>
      <c r="B41" s="107"/>
      <c r="C41" s="107"/>
      <c r="D41" s="107"/>
      <c r="E41" s="107"/>
      <c r="F41" s="107"/>
      <c r="G41" s="52" t="s">
        <v>266</v>
      </c>
      <c r="H41" s="52" t="s">
        <v>267</v>
      </c>
      <c r="I41" s="107" t="s">
        <v>268</v>
      </c>
      <c r="J41" s="107"/>
      <c r="K41" s="53" t="s">
        <v>269</v>
      </c>
      <c r="L41" s="106" t="s">
        <v>5</v>
      </c>
      <c r="M41" s="106"/>
      <c r="N41" s="106"/>
      <c r="O41" s="106"/>
      <c r="P41" s="106"/>
      <c r="Q41" s="106"/>
    </row>
    <row r="42" spans="1:17" s="8" customFormat="1" ht="18" customHeight="1" x14ac:dyDescent="0.25">
      <c r="A42" s="74" t="s">
        <v>98</v>
      </c>
      <c r="B42" s="74"/>
      <c r="C42" s="74"/>
      <c r="D42" s="74"/>
      <c r="E42" s="74"/>
      <c r="F42" s="74"/>
      <c r="G42" s="42">
        <v>0</v>
      </c>
      <c r="H42" s="42">
        <v>0</v>
      </c>
      <c r="I42" s="128">
        <v>0</v>
      </c>
      <c r="J42" s="128"/>
      <c r="K42" s="42">
        <v>4149268.3</v>
      </c>
      <c r="L42" s="103">
        <f>SUM(G42:K42)</f>
        <v>4149268.3</v>
      </c>
      <c r="M42" s="103"/>
      <c r="N42" s="103"/>
      <c r="O42" s="103"/>
      <c r="P42" s="103"/>
      <c r="Q42" s="103"/>
    </row>
    <row r="43" spans="1:17" s="8" customFormat="1" ht="15" customHeight="1" x14ac:dyDescent="0.25">
      <c r="A43" s="74" t="s">
        <v>99</v>
      </c>
      <c r="B43" s="74"/>
      <c r="C43" s="74"/>
      <c r="D43" s="74"/>
      <c r="E43" s="74"/>
      <c r="F43" s="74"/>
      <c r="G43" s="42">
        <v>259645616</v>
      </c>
      <c r="H43" s="42">
        <v>27545126.559999999</v>
      </c>
      <c r="I43" s="128">
        <v>176999.56</v>
      </c>
      <c r="J43" s="128"/>
      <c r="K43" s="43">
        <v>89372.97</v>
      </c>
      <c r="L43" s="103">
        <f>SUM(G43:K43)</f>
        <v>287457115.09000003</v>
      </c>
      <c r="M43" s="103"/>
      <c r="N43" s="103"/>
      <c r="O43" s="103"/>
      <c r="P43" s="103"/>
      <c r="Q43" s="103"/>
    </row>
    <row r="44" spans="1:17" s="8" customFormat="1" ht="31.5" customHeight="1" x14ac:dyDescent="0.25">
      <c r="A44" s="361" t="s">
        <v>324</v>
      </c>
      <c r="B44" s="361"/>
      <c r="C44" s="361"/>
      <c r="D44" s="361"/>
      <c r="E44" s="361"/>
      <c r="F44" s="361"/>
      <c r="G44" s="42">
        <v>129663.54</v>
      </c>
      <c r="H44" s="42">
        <v>100000</v>
      </c>
      <c r="I44" s="128">
        <v>0</v>
      </c>
      <c r="J44" s="128"/>
      <c r="K44" s="42">
        <v>0</v>
      </c>
      <c r="L44" s="103">
        <f>SUM(G44:K44)</f>
        <v>229663.53999999998</v>
      </c>
      <c r="M44" s="103"/>
      <c r="N44" s="103"/>
      <c r="O44" s="103"/>
      <c r="P44" s="103"/>
      <c r="Q44" s="103"/>
    </row>
    <row r="45" spans="1:17" s="8" customFormat="1" ht="30" customHeight="1" x14ac:dyDescent="0.25">
      <c r="A45" s="74" t="s">
        <v>206</v>
      </c>
      <c r="B45" s="74"/>
      <c r="C45" s="74"/>
      <c r="D45" s="74"/>
      <c r="E45" s="74"/>
      <c r="F45" s="74"/>
      <c r="G45" s="42">
        <v>73578.429999999993</v>
      </c>
      <c r="H45" s="42">
        <v>576581.16</v>
      </c>
      <c r="I45" s="128">
        <v>0</v>
      </c>
      <c r="J45" s="128"/>
      <c r="K45" s="43">
        <v>0</v>
      </c>
      <c r="L45" s="103">
        <f>SUM(G45:K45)</f>
        <v>650159.59000000008</v>
      </c>
      <c r="M45" s="103"/>
      <c r="N45" s="103"/>
      <c r="O45" s="103"/>
      <c r="P45" s="103"/>
      <c r="Q45" s="103"/>
    </row>
    <row r="46" spans="1:17" ht="20.25" customHeight="1" x14ac:dyDescent="0.25">
      <c r="A46" s="76" t="s">
        <v>100</v>
      </c>
      <c r="B46" s="76"/>
      <c r="C46" s="76"/>
      <c r="D46" s="76"/>
      <c r="E46" s="76"/>
      <c r="F46" s="76"/>
      <c r="G46" s="44">
        <f>SUM(G42:G45)</f>
        <v>259848857.97</v>
      </c>
      <c r="H46" s="44">
        <f>SUM(H42:H45)</f>
        <v>28221707.719999999</v>
      </c>
      <c r="I46" s="102">
        <f>SUM(I42:J45)</f>
        <v>176999.56</v>
      </c>
      <c r="J46" s="102"/>
      <c r="K46" s="45">
        <f>SUM(K42:K45)</f>
        <v>4238641.2699999996</v>
      </c>
      <c r="L46" s="103">
        <f>+G46+H46+I46+K46</f>
        <v>292486206.51999998</v>
      </c>
      <c r="M46" s="103"/>
      <c r="N46" s="103"/>
      <c r="O46" s="103"/>
      <c r="P46" s="103"/>
      <c r="Q46" s="103"/>
    </row>
    <row r="47" spans="1:17" ht="23.25" customHeight="1" x14ac:dyDescent="0.25">
      <c r="A47" s="267" t="s">
        <v>156</v>
      </c>
      <c r="B47" s="267"/>
      <c r="C47" s="267"/>
      <c r="D47" s="267"/>
      <c r="E47" s="267"/>
      <c r="F47" s="267"/>
      <c r="G47" s="267"/>
      <c r="H47" s="267"/>
      <c r="I47" s="267"/>
      <c r="J47" s="267"/>
      <c r="K47" s="267"/>
      <c r="L47" s="267"/>
      <c r="M47" s="267"/>
      <c r="N47" s="267"/>
      <c r="O47" s="267"/>
      <c r="P47" s="267"/>
      <c r="Q47" s="267"/>
    </row>
    <row r="48" spans="1:17" ht="24" customHeight="1" x14ac:dyDescent="0.25">
      <c r="A48" s="435" t="s">
        <v>157</v>
      </c>
      <c r="B48" s="100"/>
      <c r="C48" s="100"/>
      <c r="D48" s="100"/>
      <c r="E48" s="100"/>
      <c r="F48" s="100"/>
      <c r="G48" s="100"/>
      <c r="H48" s="100"/>
      <c r="I48" s="100"/>
      <c r="J48" s="100"/>
      <c r="K48" s="100"/>
      <c r="L48" s="100"/>
      <c r="M48" s="100"/>
      <c r="N48" s="100"/>
      <c r="O48" s="100"/>
      <c r="P48" s="100"/>
      <c r="Q48" s="101"/>
    </row>
    <row r="49" spans="1:17" ht="63" customHeight="1" x14ac:dyDescent="0.25">
      <c r="A49" s="361" t="s">
        <v>365</v>
      </c>
      <c r="B49" s="361"/>
      <c r="C49" s="361"/>
      <c r="D49" s="361"/>
      <c r="E49" s="361"/>
      <c r="F49" s="361"/>
      <c r="G49" s="361"/>
      <c r="H49" s="361"/>
      <c r="I49" s="361"/>
      <c r="J49" s="361"/>
      <c r="K49" s="361"/>
      <c r="L49" s="361"/>
      <c r="M49" s="361"/>
      <c r="N49" s="361"/>
      <c r="O49" s="361"/>
      <c r="P49" s="361"/>
      <c r="Q49" s="361"/>
    </row>
    <row r="50" spans="1:17" x14ac:dyDescent="0.25">
      <c r="A50" s="199"/>
      <c r="B50" s="200"/>
      <c r="C50" s="200"/>
      <c r="D50" s="200"/>
      <c r="E50" s="200"/>
      <c r="F50" s="200"/>
      <c r="G50" s="200"/>
      <c r="H50" s="200"/>
      <c r="I50" s="200"/>
      <c r="J50" s="200"/>
      <c r="K50" s="200"/>
      <c r="L50" s="200"/>
      <c r="M50" s="200"/>
      <c r="N50" s="200"/>
      <c r="O50" s="200"/>
      <c r="P50" s="200"/>
      <c r="Q50" s="201"/>
    </row>
    <row r="51" spans="1:17" ht="24" customHeight="1" x14ac:dyDescent="0.25">
      <c r="A51" s="107" t="s">
        <v>97</v>
      </c>
      <c r="B51" s="107"/>
      <c r="C51" s="107"/>
      <c r="D51" s="107"/>
      <c r="E51" s="107"/>
      <c r="F51" s="107"/>
      <c r="G51" s="52" t="s">
        <v>266</v>
      </c>
      <c r="H51" s="52" t="s">
        <v>267</v>
      </c>
      <c r="I51" s="54" t="s">
        <v>268</v>
      </c>
      <c r="J51" s="388" t="s">
        <v>269</v>
      </c>
      <c r="K51" s="389"/>
      <c r="L51" s="107" t="s">
        <v>5</v>
      </c>
      <c r="M51" s="107"/>
      <c r="N51" s="107"/>
      <c r="O51" s="107"/>
      <c r="P51" s="107"/>
      <c r="Q51" s="107"/>
    </row>
    <row r="52" spans="1:17" s="8" customFormat="1" ht="31.5" customHeight="1" x14ac:dyDescent="0.25">
      <c r="A52" s="74" t="s">
        <v>129</v>
      </c>
      <c r="B52" s="74"/>
      <c r="C52" s="74"/>
      <c r="D52" s="74"/>
      <c r="E52" s="74"/>
      <c r="F52" s="74"/>
      <c r="G52" s="42">
        <v>6209251.9900000002</v>
      </c>
      <c r="H52" s="42">
        <v>0</v>
      </c>
      <c r="I52" s="42">
        <v>0</v>
      </c>
      <c r="J52" s="58">
        <v>6235793.9100000001</v>
      </c>
      <c r="K52" s="57"/>
      <c r="L52" s="102">
        <f>+G52+J52</f>
        <v>12445045.9</v>
      </c>
      <c r="M52" s="102"/>
      <c r="N52" s="102"/>
      <c r="O52" s="102"/>
      <c r="P52" s="102"/>
      <c r="Q52" s="102"/>
    </row>
    <row r="53" spans="1:17" x14ac:dyDescent="0.25">
      <c r="A53" s="434" t="s">
        <v>100</v>
      </c>
      <c r="B53" s="434"/>
      <c r="C53" s="434"/>
      <c r="D53" s="434"/>
      <c r="E53" s="434"/>
      <c r="F53" s="434"/>
      <c r="G53" s="44">
        <f>SUM(G52)</f>
        <v>6209251.9900000002</v>
      </c>
      <c r="H53" s="44">
        <f>SUM(H52)</f>
        <v>0</v>
      </c>
      <c r="I53" s="44">
        <f>SUM(I52)</f>
        <v>0</v>
      </c>
      <c r="J53" s="79">
        <f>SUM(J52)</f>
        <v>6235793.9100000001</v>
      </c>
      <c r="K53" s="81"/>
      <c r="L53" s="102">
        <f>SUM(G53:K53)</f>
        <v>12445045.9</v>
      </c>
      <c r="M53" s="102"/>
      <c r="N53" s="102"/>
      <c r="O53" s="102"/>
      <c r="P53" s="102"/>
      <c r="Q53" s="102"/>
    </row>
    <row r="54" spans="1:17" x14ac:dyDescent="0.25">
      <c r="A54" s="156"/>
      <c r="B54" s="72"/>
      <c r="C54" s="72"/>
      <c r="D54" s="72"/>
      <c r="E54" s="72"/>
      <c r="F54" s="72"/>
      <c r="G54" s="72"/>
      <c r="H54" s="72"/>
      <c r="I54" s="72"/>
      <c r="J54" s="72"/>
      <c r="K54" s="72"/>
      <c r="L54" s="72"/>
      <c r="M54" s="72"/>
      <c r="N54" s="72"/>
      <c r="O54" s="72"/>
      <c r="P54" s="72"/>
      <c r="Q54" s="157"/>
    </row>
    <row r="55" spans="1:17" ht="20.25" customHeight="1" x14ac:dyDescent="0.25">
      <c r="A55" s="112" t="s">
        <v>103</v>
      </c>
      <c r="B55" s="112"/>
      <c r="C55" s="112"/>
      <c r="D55" s="112"/>
      <c r="E55" s="112"/>
      <c r="F55" s="112"/>
      <c r="G55" s="112"/>
      <c r="H55" s="112"/>
      <c r="I55" s="112"/>
      <c r="J55" s="112"/>
      <c r="K55" s="112"/>
      <c r="L55" s="112"/>
      <c r="M55" s="112"/>
      <c r="N55" s="112"/>
      <c r="O55" s="112"/>
      <c r="P55" s="112"/>
      <c r="Q55" s="112"/>
    </row>
    <row r="56" spans="1:17" s="2" customFormat="1" x14ac:dyDescent="0.25">
      <c r="A56" s="156"/>
      <c r="B56" s="72"/>
      <c r="C56" s="72"/>
      <c r="D56" s="72"/>
      <c r="E56" s="72"/>
      <c r="F56" s="72"/>
      <c r="G56" s="72"/>
      <c r="H56" s="72"/>
      <c r="I56" s="72"/>
      <c r="J56" s="72"/>
      <c r="K56" s="72"/>
      <c r="L56" s="72"/>
      <c r="M56" s="72"/>
      <c r="N56" s="72"/>
      <c r="O56" s="72"/>
      <c r="P56" s="72"/>
      <c r="Q56" s="157"/>
    </row>
    <row r="57" spans="1:17" s="2" customFormat="1" ht="20.25" customHeight="1" x14ac:dyDescent="0.25">
      <c r="A57" s="112" t="s">
        <v>6</v>
      </c>
      <c r="B57" s="112"/>
      <c r="C57" s="112"/>
      <c r="D57" s="112"/>
      <c r="E57" s="112"/>
      <c r="F57" s="112"/>
      <c r="G57" s="112"/>
      <c r="H57" s="112"/>
      <c r="I57" s="112"/>
      <c r="J57" s="112"/>
      <c r="K57" s="112"/>
      <c r="L57" s="112"/>
      <c r="M57" s="112"/>
      <c r="N57" s="112"/>
      <c r="O57" s="112"/>
      <c r="P57" s="112"/>
      <c r="Q57" s="112"/>
    </row>
    <row r="58" spans="1:17" s="2" customFormat="1" ht="21.75" customHeight="1" x14ac:dyDescent="0.25">
      <c r="A58" s="74" t="s">
        <v>313</v>
      </c>
      <c r="B58" s="74"/>
      <c r="C58" s="74"/>
      <c r="D58" s="74"/>
      <c r="E58" s="74"/>
      <c r="F58" s="74"/>
      <c r="G58" s="74"/>
      <c r="H58" s="74"/>
      <c r="I58" s="74"/>
      <c r="J58" s="74"/>
      <c r="K58" s="74"/>
      <c r="L58" s="74"/>
      <c r="M58" s="74"/>
      <c r="N58" s="74"/>
      <c r="O58" s="74"/>
      <c r="P58" s="74"/>
      <c r="Q58" s="74"/>
    </row>
    <row r="59" spans="1:17" s="2" customFormat="1" x14ac:dyDescent="0.25">
      <c r="A59" s="390"/>
      <c r="B59" s="391"/>
      <c r="C59" s="391"/>
      <c r="D59" s="391"/>
      <c r="E59" s="391"/>
      <c r="F59" s="391"/>
      <c r="G59" s="391"/>
      <c r="H59" s="391"/>
      <c r="I59" s="391"/>
      <c r="J59" s="391"/>
      <c r="K59" s="391"/>
      <c r="L59" s="391"/>
      <c r="M59" s="391"/>
      <c r="N59" s="391"/>
      <c r="O59" s="391"/>
      <c r="P59" s="391"/>
      <c r="Q59" s="392"/>
    </row>
    <row r="60" spans="1:17" s="2" customFormat="1" ht="21" customHeight="1" x14ac:dyDescent="0.25">
      <c r="A60" s="112" t="s">
        <v>158</v>
      </c>
      <c r="B60" s="112"/>
      <c r="C60" s="112"/>
      <c r="D60" s="112"/>
      <c r="E60" s="112"/>
      <c r="F60" s="112"/>
      <c r="G60" s="112"/>
      <c r="H60" s="112"/>
      <c r="I60" s="112"/>
      <c r="J60" s="112"/>
      <c r="K60" s="112"/>
      <c r="L60" s="112"/>
      <c r="M60" s="112"/>
      <c r="N60" s="112"/>
      <c r="O60" s="112"/>
      <c r="P60" s="112"/>
      <c r="Q60" s="112"/>
    </row>
    <row r="61" spans="1:17" s="2" customFormat="1" ht="66" customHeight="1" x14ac:dyDescent="0.25">
      <c r="A61" s="113" t="s">
        <v>366</v>
      </c>
      <c r="B61" s="113"/>
      <c r="C61" s="113"/>
      <c r="D61" s="113"/>
      <c r="E61" s="113"/>
      <c r="F61" s="113"/>
      <c r="G61" s="113"/>
      <c r="H61" s="113"/>
      <c r="I61" s="113"/>
      <c r="J61" s="113"/>
      <c r="K61" s="113"/>
      <c r="L61" s="113"/>
      <c r="M61" s="113"/>
      <c r="N61" s="113"/>
      <c r="O61" s="113"/>
      <c r="P61" s="113"/>
      <c r="Q61" s="113"/>
    </row>
    <row r="62" spans="1:17" s="2" customFormat="1" x14ac:dyDescent="0.25">
      <c r="A62" s="216"/>
      <c r="B62" s="217"/>
      <c r="C62" s="217"/>
      <c r="D62" s="217"/>
      <c r="E62" s="217"/>
      <c r="F62" s="217"/>
      <c r="G62" s="217"/>
      <c r="H62" s="217"/>
      <c r="I62" s="217"/>
      <c r="J62" s="217"/>
      <c r="K62" s="217"/>
      <c r="L62" s="217"/>
      <c r="M62" s="217"/>
      <c r="N62" s="217"/>
      <c r="O62" s="217"/>
      <c r="P62" s="217"/>
      <c r="Q62" s="218"/>
    </row>
    <row r="63" spans="1:17" s="2" customFormat="1" ht="17.25" customHeight="1" x14ac:dyDescent="0.25">
      <c r="A63" s="243" t="s">
        <v>295</v>
      </c>
      <c r="B63" s="243"/>
      <c r="C63" s="243"/>
      <c r="D63" s="243"/>
      <c r="E63" s="243"/>
      <c r="F63" s="243"/>
      <c r="G63" s="393" t="s">
        <v>310</v>
      </c>
      <c r="H63" s="394"/>
      <c r="I63" s="395"/>
      <c r="J63" s="393" t="s">
        <v>297</v>
      </c>
      <c r="K63" s="395"/>
      <c r="L63" s="393" t="s">
        <v>360</v>
      </c>
      <c r="M63" s="394"/>
      <c r="N63" s="394"/>
      <c r="O63" s="394"/>
      <c r="P63" s="394"/>
      <c r="Q63" s="395"/>
    </row>
    <row r="64" spans="1:17" s="2" customFormat="1" x14ac:dyDescent="0.25">
      <c r="A64" s="122" t="s">
        <v>311</v>
      </c>
      <c r="B64" s="123"/>
      <c r="C64" s="123"/>
      <c r="D64" s="123"/>
      <c r="E64" s="123"/>
      <c r="F64" s="124"/>
      <c r="G64" s="379" t="s">
        <v>293</v>
      </c>
      <c r="H64" s="380"/>
      <c r="I64" s="381"/>
      <c r="J64" s="382" t="s">
        <v>331</v>
      </c>
      <c r="K64" s="383"/>
      <c r="L64" s="384">
        <v>8381408.6699999999</v>
      </c>
      <c r="M64" s="384"/>
      <c r="N64" s="384"/>
      <c r="O64" s="384"/>
      <c r="P64" s="384"/>
      <c r="Q64" s="385"/>
    </row>
    <row r="65" spans="1:17" s="2" customFormat="1" ht="18.75" customHeight="1" x14ac:dyDescent="0.25">
      <c r="A65" s="376" t="s">
        <v>296</v>
      </c>
      <c r="B65" s="377"/>
      <c r="C65" s="377"/>
      <c r="D65" s="377"/>
      <c r="E65" s="377"/>
      <c r="F65" s="378"/>
      <c r="G65" s="230" t="s">
        <v>294</v>
      </c>
      <c r="H65" s="230"/>
      <c r="I65" s="230"/>
      <c r="J65" s="233" t="s">
        <v>298</v>
      </c>
      <c r="K65" s="233"/>
      <c r="L65" s="384">
        <v>665909.12</v>
      </c>
      <c r="M65" s="384"/>
      <c r="N65" s="384"/>
      <c r="O65" s="384"/>
      <c r="P65" s="384"/>
      <c r="Q65" s="385"/>
    </row>
    <row r="66" spans="1:17" s="2" customFormat="1" x14ac:dyDescent="0.25">
      <c r="A66" s="276" t="s">
        <v>359</v>
      </c>
      <c r="B66" s="277"/>
      <c r="C66" s="277"/>
      <c r="D66" s="277"/>
      <c r="E66" s="277"/>
      <c r="F66" s="277"/>
      <c r="G66" s="277"/>
      <c r="H66" s="277"/>
      <c r="I66" s="277"/>
      <c r="J66" s="277"/>
      <c r="K66" s="277"/>
      <c r="L66" s="386">
        <f>SUM(L64:Q65)</f>
        <v>9047317.7899999991</v>
      </c>
      <c r="M66" s="386"/>
      <c r="N66" s="386"/>
      <c r="O66" s="386"/>
      <c r="P66" s="386"/>
      <c r="Q66" s="387"/>
    </row>
    <row r="67" spans="1:17" s="2" customFormat="1" x14ac:dyDescent="0.25">
      <c r="A67" s="272"/>
      <c r="B67" s="273"/>
      <c r="C67" s="273"/>
      <c r="D67" s="273"/>
      <c r="E67" s="273"/>
      <c r="F67" s="273"/>
      <c r="G67" s="273"/>
      <c r="H67" s="273"/>
      <c r="I67" s="273"/>
      <c r="J67" s="273"/>
      <c r="K67" s="273"/>
      <c r="L67" s="273"/>
      <c r="M67" s="273"/>
      <c r="N67" s="273"/>
      <c r="O67" s="273"/>
      <c r="P67" s="273"/>
      <c r="Q67" s="274"/>
    </row>
    <row r="68" spans="1:17" s="2" customFormat="1" ht="18" customHeight="1" x14ac:dyDescent="0.25">
      <c r="A68" s="112" t="s">
        <v>7</v>
      </c>
      <c r="B68" s="112"/>
      <c r="C68" s="112"/>
      <c r="D68" s="112"/>
      <c r="E68" s="112"/>
      <c r="F68" s="112"/>
      <c r="G68" s="112"/>
      <c r="H68" s="112"/>
      <c r="I68" s="112"/>
      <c r="J68" s="112"/>
      <c r="K68" s="112"/>
      <c r="L68" s="112"/>
      <c r="M68" s="112"/>
      <c r="N68" s="112"/>
      <c r="O68" s="112"/>
      <c r="P68" s="112"/>
      <c r="Q68" s="112"/>
    </row>
    <row r="69" spans="1:17" s="2" customFormat="1" x14ac:dyDescent="0.25">
      <c r="A69" s="78" t="s">
        <v>314</v>
      </c>
      <c r="B69" s="78"/>
      <c r="C69" s="78"/>
      <c r="D69" s="78"/>
      <c r="E69" s="78"/>
      <c r="F69" s="78"/>
      <c r="G69" s="78"/>
      <c r="H69" s="78"/>
      <c r="I69" s="78"/>
      <c r="J69" s="78"/>
      <c r="K69" s="78"/>
      <c r="L69" s="78"/>
      <c r="M69" s="78"/>
      <c r="N69" s="78"/>
      <c r="O69" s="78"/>
      <c r="P69" s="78"/>
      <c r="Q69" s="78"/>
    </row>
    <row r="70" spans="1:17" s="2" customFormat="1" x14ac:dyDescent="0.25">
      <c r="A70" s="122" t="s">
        <v>85</v>
      </c>
      <c r="B70" s="123"/>
      <c r="C70" s="123"/>
      <c r="D70" s="123"/>
      <c r="E70" s="123"/>
      <c r="F70" s="123"/>
      <c r="G70" s="123"/>
      <c r="H70" s="123"/>
      <c r="I70" s="123"/>
      <c r="J70" s="123"/>
      <c r="K70" s="124"/>
      <c r="L70" s="58">
        <v>642631253.44000006</v>
      </c>
      <c r="M70" s="56"/>
      <c r="N70" s="56"/>
      <c r="O70" s="56"/>
      <c r="P70" s="56"/>
      <c r="Q70" s="57"/>
    </row>
    <row r="71" spans="1:17" s="2" customFormat="1" x14ac:dyDescent="0.25">
      <c r="A71" s="122" t="s">
        <v>159</v>
      </c>
      <c r="B71" s="123"/>
      <c r="C71" s="123"/>
      <c r="D71" s="123"/>
      <c r="E71" s="123"/>
      <c r="F71" s="123"/>
      <c r="G71" s="123"/>
      <c r="H71" s="123"/>
      <c r="I71" s="123"/>
      <c r="J71" s="123"/>
      <c r="K71" s="124"/>
      <c r="L71" s="58">
        <v>150744082.91999999</v>
      </c>
      <c r="M71" s="56"/>
      <c r="N71" s="56"/>
      <c r="O71" s="56"/>
      <c r="P71" s="56"/>
      <c r="Q71" s="57"/>
    </row>
    <row r="72" spans="1:17" s="2" customFormat="1" ht="15.75" customHeight="1" x14ac:dyDescent="0.25">
      <c r="A72" s="122" t="s">
        <v>50</v>
      </c>
      <c r="B72" s="123"/>
      <c r="C72" s="123"/>
      <c r="D72" s="123"/>
      <c r="E72" s="123"/>
      <c r="F72" s="123"/>
      <c r="G72" s="123"/>
      <c r="H72" s="123"/>
      <c r="I72" s="123"/>
      <c r="J72" s="123"/>
      <c r="K72" s="124"/>
      <c r="L72" s="58">
        <v>103410016.25</v>
      </c>
      <c r="M72" s="56"/>
      <c r="N72" s="56"/>
      <c r="O72" s="56"/>
      <c r="P72" s="56"/>
      <c r="Q72" s="57"/>
    </row>
    <row r="73" spans="1:17" s="2" customFormat="1" ht="15.75" customHeight="1" x14ac:dyDescent="0.25">
      <c r="A73" s="122" t="s">
        <v>353</v>
      </c>
      <c r="B73" s="123"/>
      <c r="C73" s="123"/>
      <c r="D73" s="123"/>
      <c r="E73" s="123"/>
      <c r="F73" s="123"/>
      <c r="G73" s="123"/>
      <c r="H73" s="123"/>
      <c r="I73" s="123"/>
      <c r="J73" s="123"/>
      <c r="K73" s="123"/>
      <c r="L73" s="56">
        <v>10493844.560000001</v>
      </c>
      <c r="M73" s="56"/>
      <c r="N73" s="56"/>
      <c r="O73" s="56"/>
      <c r="P73" s="56"/>
      <c r="Q73" s="57"/>
    </row>
    <row r="74" spans="1:17" s="2" customFormat="1" ht="16.5" customHeight="1" x14ac:dyDescent="0.25">
      <c r="A74" s="122" t="s">
        <v>160</v>
      </c>
      <c r="B74" s="123"/>
      <c r="C74" s="123"/>
      <c r="D74" s="123"/>
      <c r="E74" s="123"/>
      <c r="F74" s="123"/>
      <c r="G74" s="123"/>
      <c r="H74" s="123"/>
      <c r="I74" s="123"/>
      <c r="J74" s="123"/>
      <c r="K74" s="124"/>
      <c r="L74" s="58">
        <v>230856102.27000001</v>
      </c>
      <c r="M74" s="56"/>
      <c r="N74" s="56"/>
      <c r="O74" s="56"/>
      <c r="P74" s="56"/>
      <c r="Q74" s="57"/>
    </row>
    <row r="75" spans="1:17" s="2" customFormat="1" ht="16.5" customHeight="1" x14ac:dyDescent="0.25">
      <c r="A75" s="122" t="s">
        <v>315</v>
      </c>
      <c r="B75" s="123"/>
      <c r="C75" s="123"/>
      <c r="D75" s="123"/>
      <c r="E75" s="123"/>
      <c r="F75" s="123"/>
      <c r="G75" s="123"/>
      <c r="H75" s="123"/>
      <c r="I75" s="123"/>
      <c r="J75" s="123"/>
      <c r="K75" s="124"/>
      <c r="L75" s="58">
        <v>15090420</v>
      </c>
      <c r="M75" s="56"/>
      <c r="N75" s="56"/>
      <c r="O75" s="56"/>
      <c r="P75" s="56"/>
      <c r="Q75" s="57"/>
    </row>
    <row r="76" spans="1:17" s="2" customFormat="1" x14ac:dyDescent="0.25">
      <c r="A76" s="125" t="s">
        <v>5</v>
      </c>
      <c r="B76" s="126"/>
      <c r="C76" s="126"/>
      <c r="D76" s="126"/>
      <c r="E76" s="126"/>
      <c r="F76" s="126"/>
      <c r="G76" s="126"/>
      <c r="H76" s="126"/>
      <c r="I76" s="126"/>
      <c r="J76" s="126"/>
      <c r="K76" s="127"/>
      <c r="L76" s="373">
        <f>SUM(L70:Q75)</f>
        <v>1153225719.4400001</v>
      </c>
      <c r="M76" s="374"/>
      <c r="N76" s="374"/>
      <c r="O76" s="374"/>
      <c r="P76" s="374"/>
      <c r="Q76" s="375"/>
    </row>
    <row r="77" spans="1:17" s="2" customFormat="1" x14ac:dyDescent="0.25">
      <c r="A77" s="232"/>
      <c r="B77" s="232"/>
      <c r="C77" s="232"/>
      <c r="D77" s="232"/>
      <c r="E77" s="232"/>
      <c r="F77" s="232"/>
      <c r="G77" s="232"/>
      <c r="H77" s="232"/>
      <c r="I77" s="232"/>
      <c r="J77" s="232"/>
      <c r="K77" s="232"/>
      <c r="L77" s="232"/>
      <c r="M77" s="232"/>
      <c r="N77" s="232"/>
      <c r="O77" s="232"/>
      <c r="P77" s="232"/>
      <c r="Q77" s="232"/>
    </row>
    <row r="78" spans="1:17" s="2" customFormat="1" x14ac:dyDescent="0.25">
      <c r="A78" s="78" t="s">
        <v>161</v>
      </c>
      <c r="B78" s="78"/>
      <c r="C78" s="78"/>
      <c r="D78" s="78"/>
      <c r="E78" s="78"/>
      <c r="F78" s="78"/>
      <c r="G78" s="78"/>
      <c r="H78" s="78"/>
      <c r="I78" s="78"/>
      <c r="J78" s="78"/>
      <c r="K78" s="78"/>
      <c r="L78" s="78"/>
      <c r="M78" s="78"/>
      <c r="N78" s="78"/>
      <c r="O78" s="78"/>
      <c r="P78" s="78"/>
      <c r="Q78" s="78"/>
    </row>
    <row r="79" spans="1:17" s="2" customFormat="1" ht="12.75" customHeight="1" x14ac:dyDescent="0.25">
      <c r="A79" s="232"/>
      <c r="B79" s="232"/>
      <c r="C79" s="232"/>
      <c r="D79" s="232"/>
      <c r="E79" s="232"/>
      <c r="F79" s="232"/>
      <c r="G79" s="232"/>
      <c r="H79" s="232"/>
      <c r="I79" s="232"/>
      <c r="J79" s="232"/>
      <c r="K79" s="232"/>
      <c r="L79" s="232"/>
      <c r="M79" s="232"/>
      <c r="N79" s="232"/>
      <c r="O79" s="232"/>
      <c r="P79" s="232"/>
      <c r="Q79" s="232"/>
    </row>
    <row r="80" spans="1:17" s="2" customFormat="1" ht="17.25" customHeight="1" x14ac:dyDescent="0.25">
      <c r="A80" s="122" t="s">
        <v>316</v>
      </c>
      <c r="B80" s="123"/>
      <c r="C80" s="123"/>
      <c r="D80" s="123"/>
      <c r="E80" s="123"/>
      <c r="F80" s="123"/>
      <c r="G80" s="123"/>
      <c r="H80" s="123"/>
      <c r="I80" s="123"/>
      <c r="J80" s="123"/>
      <c r="K80" s="124"/>
      <c r="L80" s="58">
        <v>79533549.810000002</v>
      </c>
      <c r="M80" s="56"/>
      <c r="N80" s="56"/>
      <c r="O80" s="56"/>
      <c r="P80" s="56"/>
      <c r="Q80" s="57"/>
    </row>
    <row r="81" spans="1:17" s="2" customFormat="1" ht="17.25" customHeight="1" x14ac:dyDescent="0.25">
      <c r="A81" s="122" t="s">
        <v>119</v>
      </c>
      <c r="B81" s="123"/>
      <c r="C81" s="123"/>
      <c r="D81" s="123"/>
      <c r="E81" s="123"/>
      <c r="F81" s="123"/>
      <c r="G81" s="123"/>
      <c r="H81" s="123"/>
      <c r="I81" s="123"/>
      <c r="J81" s="123"/>
      <c r="K81" s="124"/>
      <c r="L81" s="58">
        <v>9931019.2100000009</v>
      </c>
      <c r="M81" s="56"/>
      <c r="N81" s="56"/>
      <c r="O81" s="56"/>
      <c r="P81" s="56"/>
      <c r="Q81" s="57"/>
    </row>
    <row r="82" spans="1:17" s="2" customFormat="1" ht="17.25" customHeight="1" x14ac:dyDescent="0.25">
      <c r="A82" s="122" t="s">
        <v>145</v>
      </c>
      <c r="B82" s="123"/>
      <c r="C82" s="123"/>
      <c r="D82" s="123"/>
      <c r="E82" s="123"/>
      <c r="F82" s="123"/>
      <c r="G82" s="123"/>
      <c r="H82" s="123"/>
      <c r="I82" s="123"/>
      <c r="J82" s="123"/>
      <c r="K82" s="124"/>
      <c r="L82" s="58">
        <v>3076563.22</v>
      </c>
      <c r="M82" s="56"/>
      <c r="N82" s="56"/>
      <c r="O82" s="56"/>
      <c r="P82" s="56"/>
      <c r="Q82" s="57"/>
    </row>
    <row r="83" spans="1:17" s="2" customFormat="1" ht="17.25" customHeight="1" x14ac:dyDescent="0.25">
      <c r="A83" s="122" t="s">
        <v>317</v>
      </c>
      <c r="B83" s="123"/>
      <c r="C83" s="123"/>
      <c r="D83" s="123"/>
      <c r="E83" s="123"/>
      <c r="F83" s="123"/>
      <c r="G83" s="123"/>
      <c r="H83" s="123"/>
      <c r="I83" s="123"/>
      <c r="J83" s="123"/>
      <c r="K83" s="124"/>
      <c r="L83" s="58">
        <v>330971913.44</v>
      </c>
      <c r="M83" s="56"/>
      <c r="N83" s="56"/>
      <c r="O83" s="56"/>
      <c r="P83" s="56"/>
      <c r="Q83" s="57"/>
    </row>
    <row r="84" spans="1:17" s="2" customFormat="1" x14ac:dyDescent="0.25">
      <c r="A84" s="122" t="s">
        <v>121</v>
      </c>
      <c r="B84" s="123"/>
      <c r="C84" s="123"/>
      <c r="D84" s="123"/>
      <c r="E84" s="123"/>
      <c r="F84" s="123"/>
      <c r="G84" s="123"/>
      <c r="H84" s="123"/>
      <c r="I84" s="123"/>
      <c r="J84" s="123"/>
      <c r="K84" s="124"/>
      <c r="L84" s="58">
        <v>316997.5</v>
      </c>
      <c r="M84" s="56"/>
      <c r="N84" s="56"/>
      <c r="O84" s="56"/>
      <c r="P84" s="56"/>
      <c r="Q84" s="57"/>
    </row>
    <row r="85" spans="1:17" s="2" customFormat="1" x14ac:dyDescent="0.25">
      <c r="A85" s="122" t="s">
        <v>116</v>
      </c>
      <c r="B85" s="123"/>
      <c r="C85" s="123"/>
      <c r="D85" s="123"/>
      <c r="E85" s="123"/>
      <c r="F85" s="123"/>
      <c r="G85" s="123"/>
      <c r="H85" s="123"/>
      <c r="I85" s="123"/>
      <c r="J85" s="123"/>
      <c r="K85" s="124"/>
      <c r="L85" s="58">
        <v>203169510.08000001</v>
      </c>
      <c r="M85" s="56"/>
      <c r="N85" s="56"/>
      <c r="O85" s="56"/>
      <c r="P85" s="56"/>
      <c r="Q85" s="57"/>
    </row>
    <row r="86" spans="1:17" s="2" customFormat="1" ht="18.75" customHeight="1" x14ac:dyDescent="0.25">
      <c r="A86" s="122" t="s">
        <v>122</v>
      </c>
      <c r="B86" s="123"/>
      <c r="C86" s="123"/>
      <c r="D86" s="123"/>
      <c r="E86" s="123"/>
      <c r="F86" s="123"/>
      <c r="G86" s="123"/>
      <c r="H86" s="123"/>
      <c r="I86" s="123"/>
      <c r="J86" s="123"/>
      <c r="K86" s="124"/>
      <c r="L86" s="58">
        <v>794999.73</v>
      </c>
      <c r="M86" s="56"/>
      <c r="N86" s="56"/>
      <c r="O86" s="56"/>
      <c r="P86" s="56"/>
      <c r="Q86" s="57"/>
    </row>
    <row r="87" spans="1:17" s="2" customFormat="1" x14ac:dyDescent="0.25">
      <c r="A87" s="125" t="s">
        <v>5</v>
      </c>
      <c r="B87" s="126"/>
      <c r="C87" s="126"/>
      <c r="D87" s="126"/>
      <c r="E87" s="126"/>
      <c r="F87" s="126"/>
      <c r="G87" s="126"/>
      <c r="H87" s="126"/>
      <c r="I87" s="126"/>
      <c r="J87" s="126"/>
      <c r="K87" s="127"/>
      <c r="L87" s="79">
        <f>SUM(L80:Q86)</f>
        <v>627794552.99000001</v>
      </c>
      <c r="M87" s="80"/>
      <c r="N87" s="80"/>
      <c r="O87" s="80"/>
      <c r="P87" s="80"/>
      <c r="Q87" s="81"/>
    </row>
    <row r="88" spans="1:17" s="2" customFormat="1" x14ac:dyDescent="0.25">
      <c r="A88" s="372"/>
      <c r="B88" s="372"/>
      <c r="C88" s="372"/>
      <c r="D88" s="372"/>
      <c r="E88" s="372"/>
      <c r="F88" s="372"/>
      <c r="G88" s="372"/>
      <c r="H88" s="372"/>
      <c r="I88" s="372"/>
      <c r="J88" s="372"/>
      <c r="K88" s="372"/>
      <c r="L88" s="372"/>
      <c r="M88" s="372"/>
      <c r="N88" s="372"/>
      <c r="O88" s="372"/>
      <c r="P88" s="372"/>
      <c r="Q88" s="372"/>
    </row>
    <row r="89" spans="1:17" s="2" customFormat="1" ht="17.25" customHeight="1" x14ac:dyDescent="0.25">
      <c r="A89" s="78" t="s">
        <v>162</v>
      </c>
      <c r="B89" s="78"/>
      <c r="C89" s="78"/>
      <c r="D89" s="78"/>
      <c r="E89" s="78"/>
      <c r="F89" s="78"/>
      <c r="G89" s="78"/>
      <c r="H89" s="78"/>
      <c r="I89" s="78"/>
      <c r="J89" s="78"/>
      <c r="K89" s="78"/>
      <c r="L89" s="78"/>
      <c r="M89" s="78"/>
      <c r="N89" s="78"/>
      <c r="O89" s="78"/>
      <c r="P89" s="78"/>
      <c r="Q89" s="78"/>
    </row>
    <row r="90" spans="1:17" s="2" customFormat="1" x14ac:dyDescent="0.25">
      <c r="A90" s="233"/>
      <c r="B90" s="233"/>
      <c r="C90" s="233"/>
      <c r="D90" s="233"/>
      <c r="E90" s="233"/>
      <c r="F90" s="233"/>
      <c r="G90" s="233"/>
      <c r="H90" s="233"/>
      <c r="I90" s="233"/>
      <c r="J90" s="233"/>
      <c r="K90" s="233"/>
      <c r="L90" s="233"/>
      <c r="M90" s="233"/>
      <c r="N90" s="233"/>
      <c r="O90" s="233"/>
      <c r="P90" s="233"/>
      <c r="Q90" s="233"/>
    </row>
    <row r="91" spans="1:17" s="2" customFormat="1" x14ac:dyDescent="0.25">
      <c r="A91" s="104" t="s">
        <v>214</v>
      </c>
      <c r="B91" s="104"/>
      <c r="C91" s="104"/>
      <c r="D91" s="104"/>
      <c r="E91" s="104"/>
      <c r="F91" s="104"/>
      <c r="G91" s="104"/>
      <c r="H91" s="104"/>
      <c r="I91" s="104"/>
      <c r="J91" s="104"/>
      <c r="K91" s="104"/>
      <c r="L91" s="59">
        <v>626276.46</v>
      </c>
      <c r="M91" s="59"/>
      <c r="N91" s="59"/>
      <c r="O91" s="59"/>
      <c r="P91" s="59"/>
      <c r="Q91" s="59"/>
    </row>
    <row r="92" spans="1:17" s="2" customFormat="1" ht="17.25" customHeight="1" x14ac:dyDescent="0.25">
      <c r="A92" s="104" t="s">
        <v>318</v>
      </c>
      <c r="B92" s="104"/>
      <c r="C92" s="104"/>
      <c r="D92" s="104"/>
      <c r="E92" s="104"/>
      <c r="F92" s="104"/>
      <c r="G92" s="104"/>
      <c r="H92" s="104"/>
      <c r="I92" s="104"/>
      <c r="J92" s="104"/>
      <c r="K92" s="104"/>
      <c r="L92" s="59">
        <v>5070105.24</v>
      </c>
      <c r="M92" s="59"/>
      <c r="N92" s="59"/>
      <c r="O92" s="59"/>
      <c r="P92" s="59"/>
      <c r="Q92" s="59"/>
    </row>
    <row r="93" spans="1:17" s="2" customFormat="1" x14ac:dyDescent="0.25">
      <c r="A93" s="105" t="s">
        <v>5</v>
      </c>
      <c r="B93" s="105"/>
      <c r="C93" s="105"/>
      <c r="D93" s="105"/>
      <c r="E93" s="105"/>
      <c r="F93" s="105"/>
      <c r="G93" s="105"/>
      <c r="H93" s="105"/>
      <c r="I93" s="105"/>
      <c r="J93" s="105"/>
      <c r="K93" s="105"/>
      <c r="L93" s="103">
        <f>SUM(L91:Q92)</f>
        <v>5696381.7000000002</v>
      </c>
      <c r="M93" s="103"/>
      <c r="N93" s="103"/>
      <c r="O93" s="103"/>
      <c r="P93" s="103"/>
      <c r="Q93" s="103"/>
    </row>
    <row r="94" spans="1:17" s="2" customFormat="1" ht="20.25" customHeight="1" x14ac:dyDescent="0.25">
      <c r="A94" s="112" t="s">
        <v>7</v>
      </c>
      <c r="B94" s="112"/>
      <c r="C94" s="112"/>
      <c r="D94" s="112"/>
      <c r="E94" s="112"/>
      <c r="F94" s="112"/>
      <c r="G94" s="112"/>
      <c r="H94" s="112"/>
      <c r="I94" s="112"/>
      <c r="J94" s="112"/>
      <c r="K94" s="112"/>
      <c r="L94" s="112"/>
      <c r="M94" s="112"/>
      <c r="N94" s="112"/>
      <c r="O94" s="112"/>
      <c r="P94" s="112"/>
      <c r="Q94" s="112"/>
    </row>
    <row r="95" spans="1:17" s="2" customFormat="1" ht="166.5" customHeight="1" x14ac:dyDescent="0.25">
      <c r="A95" s="113" t="s">
        <v>382</v>
      </c>
      <c r="B95" s="113"/>
      <c r="C95" s="113"/>
      <c r="D95" s="113"/>
      <c r="E95" s="113"/>
      <c r="F95" s="113"/>
      <c r="G95" s="113"/>
      <c r="H95" s="113"/>
      <c r="I95" s="113"/>
      <c r="J95" s="113"/>
      <c r="K95" s="113"/>
      <c r="L95" s="113"/>
      <c r="M95" s="113"/>
      <c r="N95" s="113"/>
      <c r="O95" s="113"/>
      <c r="P95" s="113"/>
      <c r="Q95" s="113"/>
    </row>
    <row r="96" spans="1:17" ht="15.75" customHeight="1" x14ac:dyDescent="0.25">
      <c r="A96" s="114"/>
      <c r="B96" s="115"/>
      <c r="C96" s="115"/>
      <c r="D96" s="115"/>
      <c r="E96" s="115"/>
      <c r="F96" s="115"/>
      <c r="G96" s="115"/>
      <c r="H96" s="115"/>
      <c r="I96" s="115"/>
      <c r="J96" s="115"/>
      <c r="K96" s="115"/>
      <c r="L96" s="115"/>
      <c r="M96" s="115"/>
      <c r="N96" s="115"/>
      <c r="O96" s="115"/>
      <c r="P96" s="115"/>
      <c r="Q96" s="116"/>
    </row>
    <row r="97" spans="1:20" ht="19.5" customHeight="1" x14ac:dyDescent="0.25">
      <c r="A97" s="112" t="s">
        <v>9</v>
      </c>
      <c r="B97" s="112"/>
      <c r="C97" s="112"/>
      <c r="D97" s="112"/>
      <c r="E97" s="112"/>
      <c r="F97" s="112"/>
      <c r="G97" s="112"/>
      <c r="H97" s="112"/>
      <c r="I97" s="112"/>
      <c r="J97" s="112"/>
      <c r="K97" s="112"/>
      <c r="L97" s="112"/>
      <c r="M97" s="112"/>
      <c r="N97" s="112"/>
      <c r="O97" s="112"/>
      <c r="P97" s="112"/>
      <c r="Q97" s="112"/>
    </row>
    <row r="98" spans="1:20" ht="27" customHeight="1" x14ac:dyDescent="0.25">
      <c r="A98" s="113" t="s">
        <v>163</v>
      </c>
      <c r="B98" s="113"/>
      <c r="C98" s="113"/>
      <c r="D98" s="113"/>
      <c r="E98" s="113"/>
      <c r="F98" s="113"/>
      <c r="G98" s="113"/>
      <c r="H98" s="113"/>
      <c r="I98" s="113"/>
      <c r="J98" s="113"/>
      <c r="K98" s="113"/>
      <c r="L98" s="113"/>
      <c r="M98" s="113"/>
      <c r="N98" s="113"/>
      <c r="O98" s="113"/>
      <c r="P98" s="113"/>
      <c r="Q98" s="113"/>
    </row>
    <row r="99" spans="1:20" ht="15" customHeight="1" x14ac:dyDescent="0.25">
      <c r="A99" s="114"/>
      <c r="B99" s="115"/>
      <c r="C99" s="115"/>
      <c r="D99" s="115"/>
      <c r="E99" s="115"/>
      <c r="F99" s="115"/>
      <c r="G99" s="115"/>
      <c r="H99" s="115"/>
      <c r="I99" s="115"/>
      <c r="J99" s="115"/>
      <c r="K99" s="115"/>
      <c r="L99" s="115"/>
      <c r="M99" s="115"/>
      <c r="N99" s="115"/>
      <c r="O99" s="115"/>
      <c r="P99" s="115"/>
      <c r="Q99" s="116"/>
      <c r="T99" s="37"/>
    </row>
    <row r="100" spans="1:20" ht="21.75" customHeight="1" x14ac:dyDescent="0.25">
      <c r="A100" s="117" t="s">
        <v>101</v>
      </c>
      <c r="B100" s="118"/>
      <c r="C100" s="118"/>
      <c r="D100" s="118"/>
      <c r="E100" s="118"/>
      <c r="F100" s="118"/>
      <c r="G100" s="118"/>
      <c r="H100" s="118"/>
      <c r="I100" s="118"/>
      <c r="J100" s="118"/>
      <c r="K100" s="118"/>
      <c r="L100" s="118"/>
      <c r="M100" s="118"/>
      <c r="N100" s="118"/>
      <c r="O100" s="118"/>
      <c r="P100" s="118"/>
      <c r="Q100" s="118"/>
    </row>
    <row r="101" spans="1:20" ht="18.75" customHeight="1" x14ac:dyDescent="0.25">
      <c r="A101" s="119"/>
      <c r="B101" s="120"/>
      <c r="C101" s="120"/>
      <c r="D101" s="120"/>
      <c r="E101" s="120"/>
      <c r="F101" s="120"/>
      <c r="G101" s="120"/>
      <c r="H101" s="120"/>
      <c r="I101" s="120"/>
      <c r="J101" s="120"/>
      <c r="K101" s="120"/>
      <c r="L101" s="120"/>
      <c r="M101" s="120"/>
      <c r="N101" s="120"/>
      <c r="O101" s="120"/>
      <c r="P101" s="120"/>
      <c r="Q101" s="121"/>
    </row>
    <row r="102" spans="1:20" ht="22.5" customHeight="1" x14ac:dyDescent="0.25">
      <c r="A102" s="112" t="s">
        <v>87</v>
      </c>
      <c r="B102" s="112"/>
      <c r="C102" s="112"/>
      <c r="D102" s="112"/>
      <c r="E102" s="112"/>
      <c r="F102" s="112"/>
      <c r="G102" s="112"/>
      <c r="H102" s="112"/>
      <c r="I102" s="112"/>
      <c r="J102" s="112"/>
      <c r="K102" s="112"/>
      <c r="L102" s="112"/>
      <c r="M102" s="112"/>
      <c r="N102" s="112"/>
      <c r="O102" s="112"/>
      <c r="P102" s="112"/>
      <c r="Q102" s="112"/>
    </row>
    <row r="103" spans="1:20" ht="195.75" customHeight="1" x14ac:dyDescent="0.25">
      <c r="A103" s="108" t="s">
        <v>367</v>
      </c>
      <c r="B103" s="108"/>
      <c r="C103" s="108"/>
      <c r="D103" s="108"/>
      <c r="E103" s="108"/>
      <c r="F103" s="108"/>
      <c r="G103" s="108"/>
      <c r="H103" s="108"/>
      <c r="I103" s="108"/>
      <c r="J103" s="108"/>
      <c r="K103" s="108"/>
      <c r="L103" s="108"/>
      <c r="M103" s="108"/>
      <c r="N103" s="108"/>
      <c r="O103" s="108"/>
      <c r="P103" s="108"/>
      <c r="Q103" s="108"/>
    </row>
    <row r="104" spans="1:20" ht="15.75" customHeight="1" x14ac:dyDescent="0.25">
      <c r="A104" s="109"/>
      <c r="B104" s="110"/>
      <c r="C104" s="110"/>
      <c r="D104" s="110"/>
      <c r="E104" s="110"/>
      <c r="F104" s="110"/>
      <c r="G104" s="110"/>
      <c r="H104" s="110"/>
      <c r="I104" s="110"/>
      <c r="J104" s="110"/>
      <c r="K104" s="110"/>
      <c r="L104" s="110"/>
      <c r="M104" s="110"/>
      <c r="N104" s="110"/>
      <c r="O104" s="110"/>
      <c r="P104" s="110"/>
      <c r="Q104" s="111"/>
    </row>
    <row r="105" spans="1:20" s="8" customFormat="1" ht="44.25" customHeight="1" x14ac:dyDescent="0.25">
      <c r="A105" s="107" t="s">
        <v>97</v>
      </c>
      <c r="B105" s="107"/>
      <c r="C105" s="107"/>
      <c r="D105" s="107"/>
      <c r="E105" s="107"/>
      <c r="F105" s="107"/>
      <c r="G105" s="52" t="s">
        <v>266</v>
      </c>
      <c r="H105" s="52" t="s">
        <v>267</v>
      </c>
      <c r="I105" s="52" t="s">
        <v>268</v>
      </c>
      <c r="J105" s="106" t="s">
        <v>269</v>
      </c>
      <c r="K105" s="106"/>
      <c r="L105" s="107" t="s">
        <v>5</v>
      </c>
      <c r="M105" s="107"/>
      <c r="N105" s="107"/>
      <c r="O105" s="107"/>
      <c r="P105" s="107"/>
      <c r="Q105" s="107"/>
    </row>
    <row r="106" spans="1:20" s="8" customFormat="1" ht="36" customHeight="1" x14ac:dyDescent="0.25">
      <c r="A106" s="76" t="s">
        <v>235</v>
      </c>
      <c r="B106" s="76"/>
      <c r="C106" s="76"/>
      <c r="D106" s="76"/>
      <c r="E106" s="76"/>
      <c r="F106" s="76"/>
      <c r="G106" s="42">
        <v>8039568.0999999996</v>
      </c>
      <c r="H106" s="42">
        <v>149430.15</v>
      </c>
      <c r="I106" s="43">
        <v>405.79</v>
      </c>
      <c r="J106" s="59">
        <v>10653.84</v>
      </c>
      <c r="K106" s="59"/>
      <c r="L106" s="102">
        <f>SUM(G106:K106)</f>
        <v>8200057.8799999999</v>
      </c>
      <c r="M106" s="102"/>
      <c r="N106" s="102"/>
      <c r="O106" s="102"/>
      <c r="P106" s="102"/>
      <c r="Q106" s="102"/>
    </row>
    <row r="107" spans="1:20" s="8" customFormat="1" ht="36" customHeight="1" x14ac:dyDescent="0.25">
      <c r="A107" s="76" t="s">
        <v>237</v>
      </c>
      <c r="B107" s="76"/>
      <c r="C107" s="76"/>
      <c r="D107" s="76"/>
      <c r="E107" s="76"/>
      <c r="F107" s="76"/>
      <c r="G107" s="42">
        <v>33071336.530000001</v>
      </c>
      <c r="H107" s="42">
        <v>417858.33</v>
      </c>
      <c r="I107" s="43">
        <v>5008.88</v>
      </c>
      <c r="J107" s="59">
        <v>24993.24</v>
      </c>
      <c r="K107" s="59"/>
      <c r="L107" s="102">
        <f>SUM(G107:K107)</f>
        <v>33519196.979999997</v>
      </c>
      <c r="M107" s="102"/>
      <c r="N107" s="102"/>
      <c r="O107" s="102"/>
      <c r="P107" s="102"/>
      <c r="Q107" s="102"/>
    </row>
    <row r="108" spans="1:20" s="8" customFormat="1" ht="36" customHeight="1" x14ac:dyDescent="0.25">
      <c r="A108" s="76" t="s">
        <v>236</v>
      </c>
      <c r="B108" s="76"/>
      <c r="C108" s="76"/>
      <c r="D108" s="76"/>
      <c r="E108" s="76"/>
      <c r="F108" s="76"/>
      <c r="G108" s="42">
        <v>6348966.75</v>
      </c>
      <c r="H108" s="42">
        <v>0</v>
      </c>
      <c r="I108" s="43">
        <v>0</v>
      </c>
      <c r="J108" s="59">
        <v>0</v>
      </c>
      <c r="K108" s="59"/>
      <c r="L108" s="102">
        <f t="shared" ref="L108:L114" si="0">SUM(G108:K108)</f>
        <v>6348966.75</v>
      </c>
      <c r="M108" s="102"/>
      <c r="N108" s="102"/>
      <c r="O108" s="102"/>
      <c r="P108" s="102"/>
      <c r="Q108" s="102"/>
    </row>
    <row r="109" spans="1:20" s="8" customFormat="1" ht="35.25" customHeight="1" x14ac:dyDescent="0.25">
      <c r="A109" s="76" t="s">
        <v>238</v>
      </c>
      <c r="B109" s="76"/>
      <c r="C109" s="76"/>
      <c r="D109" s="76"/>
      <c r="E109" s="76"/>
      <c r="F109" s="76"/>
      <c r="G109" s="43">
        <v>4155228.5</v>
      </c>
      <c r="H109" s="42">
        <v>41287.94</v>
      </c>
      <c r="I109" s="43">
        <v>177623.45</v>
      </c>
      <c r="J109" s="59">
        <v>12248</v>
      </c>
      <c r="K109" s="59"/>
      <c r="L109" s="102">
        <f>SUM(G109:K109)</f>
        <v>4386387.8900000006</v>
      </c>
      <c r="M109" s="102"/>
      <c r="N109" s="102"/>
      <c r="O109" s="102"/>
      <c r="P109" s="102"/>
      <c r="Q109" s="102"/>
    </row>
    <row r="110" spans="1:20" s="8" customFormat="1" ht="44.25" customHeight="1" x14ac:dyDescent="0.25">
      <c r="A110" s="76" t="s">
        <v>239</v>
      </c>
      <c r="B110" s="76"/>
      <c r="C110" s="76"/>
      <c r="D110" s="76"/>
      <c r="E110" s="76"/>
      <c r="F110" s="76"/>
      <c r="G110" s="43">
        <v>27216952.93</v>
      </c>
      <c r="H110" s="42">
        <v>1767560.2</v>
      </c>
      <c r="I110" s="43">
        <v>371538.01</v>
      </c>
      <c r="J110" s="59">
        <v>1401070.75</v>
      </c>
      <c r="K110" s="59"/>
      <c r="L110" s="102">
        <f>SUM(G110:K110)</f>
        <v>30757121.890000001</v>
      </c>
      <c r="M110" s="102"/>
      <c r="N110" s="102"/>
      <c r="O110" s="102"/>
      <c r="P110" s="102"/>
      <c r="Q110" s="102"/>
    </row>
    <row r="111" spans="1:20" ht="42" customHeight="1" x14ac:dyDescent="0.25">
      <c r="A111" s="76" t="s">
        <v>240</v>
      </c>
      <c r="B111" s="76"/>
      <c r="C111" s="76"/>
      <c r="D111" s="76"/>
      <c r="E111" s="76"/>
      <c r="F111" s="76"/>
      <c r="G111" s="43">
        <v>98932.71</v>
      </c>
      <c r="H111" s="42">
        <v>0</v>
      </c>
      <c r="I111" s="43">
        <v>11319.92</v>
      </c>
      <c r="J111" s="59">
        <v>10888.68</v>
      </c>
      <c r="K111" s="59"/>
      <c r="L111" s="102">
        <f>SUM(G111:K111)</f>
        <v>121141.31</v>
      </c>
      <c r="M111" s="102"/>
      <c r="N111" s="102"/>
      <c r="O111" s="102"/>
      <c r="P111" s="102"/>
      <c r="Q111" s="102"/>
    </row>
    <row r="112" spans="1:20" ht="39.75" customHeight="1" x14ac:dyDescent="0.25">
      <c r="A112" s="76" t="s">
        <v>241</v>
      </c>
      <c r="B112" s="76"/>
      <c r="C112" s="76"/>
      <c r="D112" s="76"/>
      <c r="E112" s="76"/>
      <c r="F112" s="76"/>
      <c r="G112" s="43">
        <v>252696848.18000001</v>
      </c>
      <c r="H112" s="42">
        <v>25393607.739999998</v>
      </c>
      <c r="I112" s="43">
        <v>377511.58</v>
      </c>
      <c r="J112" s="59">
        <v>541781.38</v>
      </c>
      <c r="K112" s="59"/>
      <c r="L112" s="102">
        <f>SUM(G112:K112)</f>
        <v>279009748.88</v>
      </c>
      <c r="M112" s="102"/>
      <c r="N112" s="102"/>
      <c r="O112" s="102"/>
      <c r="P112" s="102"/>
      <c r="Q112" s="102"/>
    </row>
    <row r="113" spans="1:17" ht="36" customHeight="1" x14ac:dyDescent="0.25">
      <c r="A113" s="76" t="s">
        <v>207</v>
      </c>
      <c r="B113" s="76"/>
      <c r="C113" s="76"/>
      <c r="D113" s="76"/>
      <c r="E113" s="76"/>
      <c r="F113" s="76"/>
      <c r="G113" s="43">
        <v>1708820.08</v>
      </c>
      <c r="H113" s="42">
        <v>90000000</v>
      </c>
      <c r="I113" s="43">
        <v>0</v>
      </c>
      <c r="J113" s="59">
        <v>0</v>
      </c>
      <c r="K113" s="59"/>
      <c r="L113" s="102">
        <f>SUM(G113:K113)</f>
        <v>91708820.079999998</v>
      </c>
      <c r="M113" s="102"/>
      <c r="N113" s="102"/>
      <c r="O113" s="102"/>
      <c r="P113" s="102"/>
      <c r="Q113" s="102"/>
    </row>
    <row r="114" spans="1:17" ht="18.75" customHeight="1" x14ac:dyDescent="0.25">
      <c r="A114" s="76" t="s">
        <v>234</v>
      </c>
      <c r="B114" s="76"/>
      <c r="C114" s="76"/>
      <c r="D114" s="76"/>
      <c r="E114" s="76"/>
      <c r="F114" s="76"/>
      <c r="G114" s="43">
        <v>1850</v>
      </c>
      <c r="H114" s="46">
        <v>0</v>
      </c>
      <c r="I114" s="43">
        <v>0</v>
      </c>
      <c r="J114" s="59">
        <v>0</v>
      </c>
      <c r="K114" s="59"/>
      <c r="L114" s="102">
        <f t="shared" si="0"/>
        <v>1850</v>
      </c>
      <c r="M114" s="102"/>
      <c r="N114" s="102"/>
      <c r="O114" s="102"/>
      <c r="P114" s="102"/>
      <c r="Q114" s="102"/>
    </row>
    <row r="115" spans="1:17" ht="26.25" customHeight="1" x14ac:dyDescent="0.25">
      <c r="A115" s="76" t="s">
        <v>102</v>
      </c>
      <c r="B115" s="76"/>
      <c r="C115" s="76"/>
      <c r="D115" s="76"/>
      <c r="E115" s="76"/>
      <c r="F115" s="76"/>
      <c r="G115" s="47">
        <f>SUM(G106:G114)</f>
        <v>333338503.77999997</v>
      </c>
      <c r="H115" s="48">
        <f>SUM(H106:H114)</f>
        <v>117769744.36</v>
      </c>
      <c r="I115" s="45">
        <f>SUM(I106:I114)</f>
        <v>943407.63000000012</v>
      </c>
      <c r="J115" s="103">
        <f>SUM(J106:K114)</f>
        <v>2001635.8900000001</v>
      </c>
      <c r="K115" s="103"/>
      <c r="L115" s="102">
        <f>SUM(L106:Q114)</f>
        <v>454053291.65999997</v>
      </c>
      <c r="M115" s="102"/>
      <c r="N115" s="102"/>
      <c r="O115" s="102"/>
      <c r="P115" s="102"/>
      <c r="Q115" s="102"/>
    </row>
    <row r="116" spans="1:17" x14ac:dyDescent="0.25">
      <c r="A116" s="156"/>
      <c r="B116" s="72"/>
      <c r="C116" s="72"/>
      <c r="D116" s="72"/>
      <c r="E116" s="72"/>
      <c r="F116" s="72"/>
      <c r="G116" s="72"/>
      <c r="H116" s="72"/>
      <c r="I116" s="72"/>
      <c r="J116" s="72"/>
      <c r="K116" s="72"/>
      <c r="L116" s="72"/>
      <c r="M116" s="72"/>
      <c r="N116" s="72"/>
      <c r="O116" s="72"/>
      <c r="P116" s="72"/>
      <c r="Q116" s="157"/>
    </row>
    <row r="117" spans="1:17" ht="24.75" customHeight="1" x14ac:dyDescent="0.25">
      <c r="A117" s="112" t="s">
        <v>104</v>
      </c>
      <c r="B117" s="112"/>
      <c r="C117" s="112"/>
      <c r="D117" s="112"/>
      <c r="E117" s="112"/>
      <c r="F117" s="112"/>
      <c r="G117" s="112"/>
      <c r="H117" s="112"/>
      <c r="I117" s="112"/>
      <c r="J117" s="112"/>
      <c r="K117" s="112"/>
      <c r="L117" s="112"/>
      <c r="M117" s="112"/>
      <c r="N117" s="112"/>
      <c r="O117" s="112"/>
      <c r="P117" s="112"/>
      <c r="Q117" s="112"/>
    </row>
    <row r="118" spans="1:17" ht="92.25" customHeight="1" x14ac:dyDescent="0.25">
      <c r="A118" s="113" t="s">
        <v>368</v>
      </c>
      <c r="B118" s="113"/>
      <c r="C118" s="113"/>
      <c r="D118" s="113"/>
      <c r="E118" s="113"/>
      <c r="F118" s="113"/>
      <c r="G118" s="113"/>
      <c r="H118" s="113"/>
      <c r="I118" s="113"/>
      <c r="J118" s="113"/>
      <c r="K118" s="113"/>
      <c r="L118" s="113"/>
      <c r="M118" s="113"/>
      <c r="N118" s="113"/>
      <c r="O118" s="113"/>
      <c r="P118" s="113"/>
      <c r="Q118" s="113"/>
    </row>
    <row r="119" spans="1:17" s="2" customFormat="1" ht="12.75" customHeight="1" x14ac:dyDescent="0.25">
      <c r="A119" s="370"/>
      <c r="B119" s="181"/>
      <c r="C119" s="181"/>
      <c r="D119" s="181"/>
      <c r="E119" s="181"/>
      <c r="F119" s="181"/>
      <c r="G119" s="181"/>
      <c r="H119" s="181"/>
      <c r="I119" s="181"/>
      <c r="J119" s="181"/>
      <c r="K119" s="181"/>
      <c r="L119" s="181"/>
      <c r="M119" s="181"/>
      <c r="N119" s="181"/>
      <c r="O119" s="181"/>
      <c r="P119" s="181"/>
      <c r="Q119" s="371"/>
    </row>
    <row r="120" spans="1:17" s="2" customFormat="1" ht="21.75" customHeight="1" x14ac:dyDescent="0.25">
      <c r="A120" s="306" t="s">
        <v>104</v>
      </c>
      <c r="B120" s="307"/>
      <c r="C120" s="307"/>
      <c r="D120" s="307"/>
      <c r="E120" s="307"/>
      <c r="F120" s="307"/>
      <c r="G120" s="307"/>
      <c r="H120" s="307"/>
      <c r="I120" s="307"/>
      <c r="J120" s="307"/>
      <c r="K120" s="308"/>
      <c r="L120" s="79">
        <v>77928862.909999996</v>
      </c>
      <c r="M120" s="80"/>
      <c r="N120" s="80"/>
      <c r="O120" s="80"/>
      <c r="P120" s="80"/>
      <c r="Q120" s="81"/>
    </row>
    <row r="121" spans="1:17" s="2" customFormat="1" ht="22.5" customHeight="1" x14ac:dyDescent="0.25">
      <c r="A121" s="306" t="s">
        <v>105</v>
      </c>
      <c r="B121" s="307"/>
      <c r="C121" s="307"/>
      <c r="D121" s="307"/>
      <c r="E121" s="307"/>
      <c r="F121" s="307"/>
      <c r="G121" s="307"/>
      <c r="H121" s="307"/>
      <c r="I121" s="307"/>
      <c r="J121" s="307"/>
      <c r="K121" s="308"/>
      <c r="L121" s="79">
        <v>229980992.75999999</v>
      </c>
      <c r="M121" s="80"/>
      <c r="N121" s="80"/>
      <c r="O121" s="80"/>
      <c r="P121" s="80"/>
      <c r="Q121" s="81"/>
    </row>
    <row r="122" spans="1:17" s="2" customFormat="1" ht="78.75" customHeight="1" x14ac:dyDescent="0.25">
      <c r="A122" s="244" t="s">
        <v>369</v>
      </c>
      <c r="B122" s="365"/>
      <c r="C122" s="365"/>
      <c r="D122" s="365"/>
      <c r="E122" s="365"/>
      <c r="F122" s="365"/>
      <c r="G122" s="365"/>
      <c r="H122" s="365"/>
      <c r="I122" s="365"/>
      <c r="J122" s="365"/>
      <c r="K122" s="365"/>
      <c r="L122" s="365"/>
      <c r="M122" s="365"/>
      <c r="N122" s="365"/>
      <c r="O122" s="365"/>
      <c r="P122" s="365"/>
      <c r="Q122" s="246"/>
    </row>
    <row r="123" spans="1:17" s="2" customFormat="1" ht="18" customHeight="1" x14ac:dyDescent="0.25">
      <c r="A123" s="194" t="s">
        <v>332</v>
      </c>
      <c r="B123" s="195"/>
      <c r="C123" s="169"/>
      <c r="D123" s="169"/>
      <c r="E123" s="169"/>
      <c r="F123" s="169"/>
      <c r="G123" s="169"/>
      <c r="H123" s="169"/>
      <c r="I123" s="169"/>
      <c r="J123" s="169"/>
      <c r="K123" s="169"/>
      <c r="L123" s="169"/>
      <c r="M123" s="169"/>
      <c r="N123" s="169"/>
      <c r="O123" s="169"/>
      <c r="P123" s="169"/>
      <c r="Q123" s="170"/>
    </row>
    <row r="124" spans="1:17" s="2" customFormat="1" ht="18.75" customHeight="1" x14ac:dyDescent="0.25">
      <c r="A124" s="194" t="s">
        <v>251</v>
      </c>
      <c r="B124" s="195"/>
      <c r="C124" s="169"/>
      <c r="D124" s="169"/>
      <c r="E124" s="169"/>
      <c r="F124" s="169"/>
      <c r="G124" s="169"/>
      <c r="H124" s="169"/>
      <c r="I124" s="169"/>
      <c r="J124" s="169"/>
      <c r="K124" s="169"/>
      <c r="L124" s="169"/>
      <c r="M124" s="169"/>
      <c r="N124" s="169"/>
      <c r="O124" s="169"/>
      <c r="P124" s="169"/>
      <c r="Q124" s="170"/>
    </row>
    <row r="125" spans="1:17" s="2" customFormat="1" ht="17.25" customHeight="1" x14ac:dyDescent="0.25">
      <c r="A125" s="366" t="s">
        <v>245</v>
      </c>
      <c r="B125" s="367"/>
      <c r="C125" s="368"/>
      <c r="D125" s="368"/>
      <c r="E125" s="368"/>
      <c r="F125" s="368"/>
      <c r="G125" s="368"/>
      <c r="H125" s="368"/>
      <c r="I125" s="368"/>
      <c r="J125" s="368"/>
      <c r="K125" s="368"/>
      <c r="L125" s="368"/>
      <c r="M125" s="368"/>
      <c r="N125" s="368"/>
      <c r="O125" s="368"/>
      <c r="P125" s="368"/>
      <c r="Q125" s="369"/>
    </row>
    <row r="126" spans="1:17" s="2" customFormat="1" ht="18.75" customHeight="1" x14ac:dyDescent="0.25">
      <c r="A126" s="306" t="s">
        <v>183</v>
      </c>
      <c r="B126" s="307"/>
      <c r="C126" s="307"/>
      <c r="D126" s="307"/>
      <c r="E126" s="307"/>
      <c r="F126" s="307"/>
      <c r="G126" s="307"/>
      <c r="H126" s="307"/>
      <c r="I126" s="307"/>
      <c r="J126" s="307"/>
      <c r="K126" s="308"/>
      <c r="L126" s="79">
        <f>+L120+L121</f>
        <v>307909855.66999996</v>
      </c>
      <c r="M126" s="80"/>
      <c r="N126" s="80"/>
      <c r="O126" s="80"/>
      <c r="P126" s="80"/>
      <c r="Q126" s="81"/>
    </row>
    <row r="127" spans="1:17" s="2" customFormat="1" x14ac:dyDescent="0.25">
      <c r="A127" s="362"/>
      <c r="B127" s="363"/>
      <c r="C127" s="363"/>
      <c r="D127" s="363"/>
      <c r="E127" s="363"/>
      <c r="F127" s="363"/>
      <c r="G127" s="363"/>
      <c r="H127" s="363"/>
      <c r="I127" s="363"/>
      <c r="J127" s="363"/>
      <c r="K127" s="363"/>
      <c r="L127" s="363"/>
      <c r="M127" s="363"/>
      <c r="N127" s="363"/>
      <c r="O127" s="363"/>
      <c r="P127" s="363"/>
      <c r="Q127" s="364"/>
    </row>
    <row r="128" spans="1:17" s="2" customFormat="1" ht="27" customHeight="1" x14ac:dyDescent="0.25">
      <c r="A128" s="315" t="s">
        <v>10</v>
      </c>
      <c r="B128" s="315"/>
      <c r="C128" s="315"/>
      <c r="D128" s="315"/>
      <c r="E128" s="315"/>
      <c r="F128" s="315"/>
      <c r="G128" s="315"/>
      <c r="H128" s="315"/>
      <c r="I128" s="315"/>
      <c r="J128" s="315"/>
      <c r="K128" s="315"/>
      <c r="L128" s="315"/>
      <c r="M128" s="315"/>
      <c r="N128" s="315"/>
      <c r="O128" s="315"/>
      <c r="P128" s="315"/>
      <c r="Q128" s="315"/>
    </row>
    <row r="129" spans="1:18" s="2" customFormat="1" ht="14.25" customHeight="1" x14ac:dyDescent="0.25">
      <c r="A129" s="96"/>
      <c r="B129" s="97"/>
      <c r="C129" s="97"/>
      <c r="D129" s="97"/>
      <c r="E129" s="97"/>
      <c r="F129" s="97"/>
      <c r="G129" s="97"/>
      <c r="H129" s="97"/>
      <c r="I129" s="97"/>
      <c r="J129" s="97"/>
      <c r="K129" s="97"/>
      <c r="L129" s="97"/>
      <c r="M129" s="97"/>
      <c r="N129" s="97"/>
      <c r="O129" s="97"/>
      <c r="P129" s="97"/>
      <c r="Q129" s="98"/>
    </row>
    <row r="130" spans="1:18" s="2" customFormat="1" ht="23.25" customHeight="1" x14ac:dyDescent="0.25">
      <c r="A130" s="112" t="s">
        <v>270</v>
      </c>
      <c r="B130" s="112"/>
      <c r="C130" s="112"/>
      <c r="D130" s="112"/>
      <c r="E130" s="112"/>
      <c r="F130" s="112"/>
      <c r="G130" s="112"/>
      <c r="H130" s="112"/>
      <c r="I130" s="112"/>
      <c r="J130" s="112"/>
      <c r="K130" s="112"/>
      <c r="L130" s="112"/>
      <c r="M130" s="112"/>
      <c r="N130" s="112"/>
      <c r="O130" s="112"/>
      <c r="P130" s="112"/>
      <c r="Q130" s="112"/>
    </row>
    <row r="131" spans="1:18" s="2" customFormat="1" ht="32.25" customHeight="1" x14ac:dyDescent="0.25">
      <c r="A131" s="361" t="s">
        <v>354</v>
      </c>
      <c r="B131" s="361"/>
      <c r="C131" s="361"/>
      <c r="D131" s="361"/>
      <c r="E131" s="361"/>
      <c r="F131" s="361"/>
      <c r="G131" s="361"/>
      <c r="H131" s="361"/>
      <c r="I131" s="361"/>
      <c r="J131" s="361"/>
      <c r="K131" s="361"/>
      <c r="L131" s="361"/>
      <c r="M131" s="361"/>
      <c r="N131" s="361"/>
      <c r="O131" s="361"/>
      <c r="P131" s="361"/>
      <c r="Q131" s="361"/>
    </row>
    <row r="132" spans="1:18" s="2" customFormat="1" ht="11.25" customHeight="1" x14ac:dyDescent="0.25">
      <c r="A132" s="90"/>
      <c r="B132" s="91"/>
      <c r="C132" s="91"/>
      <c r="D132" s="91"/>
      <c r="E132" s="91"/>
      <c r="F132" s="91"/>
      <c r="G132" s="91"/>
      <c r="H132" s="91"/>
      <c r="I132" s="91"/>
      <c r="J132" s="91"/>
      <c r="K132" s="91"/>
      <c r="L132" s="91"/>
      <c r="M132" s="91"/>
      <c r="N132" s="91"/>
      <c r="O132" s="91"/>
      <c r="P132" s="91"/>
      <c r="Q132" s="92"/>
    </row>
    <row r="133" spans="1:18" s="2" customFormat="1" ht="18" customHeight="1" x14ac:dyDescent="0.25">
      <c r="A133" s="306" t="s">
        <v>11</v>
      </c>
      <c r="B133" s="307"/>
      <c r="C133" s="307"/>
      <c r="D133" s="307"/>
      <c r="E133" s="307"/>
      <c r="F133" s="307"/>
      <c r="G133" s="307"/>
      <c r="H133" s="307"/>
      <c r="I133" s="307"/>
      <c r="J133" s="307"/>
      <c r="K133" s="307"/>
      <c r="L133" s="349">
        <f>SUM(J134:K137)</f>
        <v>252212547.56</v>
      </c>
      <c r="M133" s="350"/>
      <c r="N133" s="350"/>
      <c r="O133" s="350"/>
      <c r="P133" s="350"/>
      <c r="Q133" s="351"/>
      <c r="R133" s="36"/>
    </row>
    <row r="134" spans="1:18" s="2" customFormat="1" x14ac:dyDescent="0.25">
      <c r="A134" s="122" t="s">
        <v>149</v>
      </c>
      <c r="B134" s="123"/>
      <c r="C134" s="123"/>
      <c r="D134" s="123"/>
      <c r="E134" s="123"/>
      <c r="F134" s="123"/>
      <c r="G134" s="123"/>
      <c r="H134" s="123"/>
      <c r="I134" s="124"/>
      <c r="J134" s="58">
        <v>1182234.1000000001</v>
      </c>
      <c r="K134" s="56"/>
      <c r="L134" s="355"/>
      <c r="M134" s="356"/>
      <c r="N134" s="356"/>
      <c r="O134" s="356"/>
      <c r="P134" s="356"/>
      <c r="Q134" s="357"/>
      <c r="R134" s="36"/>
    </row>
    <row r="135" spans="1:18" s="2" customFormat="1" x14ac:dyDescent="0.25">
      <c r="A135" s="122" t="s">
        <v>12</v>
      </c>
      <c r="B135" s="123"/>
      <c r="C135" s="123"/>
      <c r="D135" s="123"/>
      <c r="E135" s="123"/>
      <c r="F135" s="123"/>
      <c r="G135" s="123"/>
      <c r="H135" s="123"/>
      <c r="I135" s="124"/>
      <c r="J135" s="58">
        <v>154761777.97</v>
      </c>
      <c r="K135" s="56"/>
      <c r="L135" s="355"/>
      <c r="M135" s="356"/>
      <c r="N135" s="356"/>
      <c r="O135" s="356"/>
      <c r="P135" s="356"/>
      <c r="Q135" s="357"/>
      <c r="R135" s="36"/>
    </row>
    <row r="136" spans="1:18" s="2" customFormat="1" x14ac:dyDescent="0.25">
      <c r="A136" s="122" t="s">
        <v>226</v>
      </c>
      <c r="B136" s="123"/>
      <c r="C136" s="123"/>
      <c r="D136" s="123"/>
      <c r="E136" s="123"/>
      <c r="F136" s="123"/>
      <c r="G136" s="123"/>
      <c r="H136" s="123"/>
      <c r="I136" s="124"/>
      <c r="J136" s="58">
        <v>70195266.530000001</v>
      </c>
      <c r="K136" s="56"/>
      <c r="L136" s="355"/>
      <c r="M136" s="356"/>
      <c r="N136" s="356"/>
      <c r="O136" s="356"/>
      <c r="P136" s="356"/>
      <c r="Q136" s="357"/>
      <c r="R136" s="36"/>
    </row>
    <row r="137" spans="1:18" s="2" customFormat="1" ht="15" customHeight="1" x14ac:dyDescent="0.25">
      <c r="A137" s="352" t="s">
        <v>108</v>
      </c>
      <c r="B137" s="353"/>
      <c r="C137" s="353"/>
      <c r="D137" s="353"/>
      <c r="E137" s="353"/>
      <c r="F137" s="353"/>
      <c r="G137" s="353"/>
      <c r="H137" s="353"/>
      <c r="I137" s="354"/>
      <c r="J137" s="58">
        <v>26073268.960000001</v>
      </c>
      <c r="K137" s="56"/>
      <c r="L137" s="358"/>
      <c r="M137" s="359"/>
      <c r="N137" s="359"/>
      <c r="O137" s="359"/>
      <c r="P137" s="359"/>
      <c r="Q137" s="360"/>
    </row>
    <row r="138" spans="1:18" s="2" customFormat="1" ht="18" customHeight="1" x14ac:dyDescent="0.25">
      <c r="A138" s="306" t="s">
        <v>14</v>
      </c>
      <c r="B138" s="307"/>
      <c r="C138" s="307"/>
      <c r="D138" s="307"/>
      <c r="E138" s="307"/>
      <c r="F138" s="307"/>
      <c r="G138" s="307"/>
      <c r="H138" s="307"/>
      <c r="I138" s="307"/>
      <c r="J138" s="307"/>
      <c r="K138" s="307"/>
      <c r="L138" s="349">
        <f>SUM(J139:K141)</f>
        <v>112823301.59</v>
      </c>
      <c r="M138" s="350"/>
      <c r="N138" s="350"/>
      <c r="O138" s="350"/>
      <c r="P138" s="350"/>
      <c r="Q138" s="351"/>
    </row>
    <row r="139" spans="1:18" s="2" customFormat="1" x14ac:dyDescent="0.25">
      <c r="A139" s="122" t="s">
        <v>109</v>
      </c>
      <c r="B139" s="123"/>
      <c r="C139" s="123"/>
      <c r="D139" s="123"/>
      <c r="E139" s="123"/>
      <c r="F139" s="123"/>
      <c r="G139" s="123"/>
      <c r="H139" s="123"/>
      <c r="I139" s="124"/>
      <c r="J139" s="58">
        <v>20971283.800000001</v>
      </c>
      <c r="K139" s="56"/>
      <c r="L139" s="355"/>
      <c r="M139" s="356"/>
      <c r="N139" s="356"/>
      <c r="O139" s="356"/>
      <c r="P139" s="356"/>
      <c r="Q139" s="357"/>
    </row>
    <row r="140" spans="1:18" s="2" customFormat="1" x14ac:dyDescent="0.25">
      <c r="A140" s="122" t="s">
        <v>110</v>
      </c>
      <c r="B140" s="123"/>
      <c r="C140" s="123"/>
      <c r="D140" s="123"/>
      <c r="E140" s="123"/>
      <c r="F140" s="123"/>
      <c r="G140" s="123"/>
      <c r="H140" s="123"/>
      <c r="I140" s="124"/>
      <c r="J140" s="58">
        <v>4497592.5999999996</v>
      </c>
      <c r="K140" s="56"/>
      <c r="L140" s="355"/>
      <c r="M140" s="356"/>
      <c r="N140" s="356"/>
      <c r="O140" s="356"/>
      <c r="P140" s="356"/>
      <c r="Q140" s="357"/>
    </row>
    <row r="141" spans="1:18" s="2" customFormat="1" ht="15" customHeight="1" x14ac:dyDescent="0.25">
      <c r="A141" s="329" t="s">
        <v>15</v>
      </c>
      <c r="B141" s="330"/>
      <c r="C141" s="330"/>
      <c r="D141" s="330"/>
      <c r="E141" s="330"/>
      <c r="F141" s="330"/>
      <c r="G141" s="330"/>
      <c r="H141" s="330"/>
      <c r="I141" s="331"/>
      <c r="J141" s="58">
        <v>87354425.189999998</v>
      </c>
      <c r="K141" s="56"/>
      <c r="L141" s="358"/>
      <c r="M141" s="359"/>
      <c r="N141" s="359"/>
      <c r="O141" s="359"/>
      <c r="P141" s="359"/>
      <c r="Q141" s="360"/>
    </row>
    <row r="142" spans="1:18" s="2" customFormat="1" ht="18.75" customHeight="1" x14ac:dyDescent="0.25">
      <c r="A142" s="306" t="s">
        <v>16</v>
      </c>
      <c r="B142" s="307"/>
      <c r="C142" s="307"/>
      <c r="D142" s="307"/>
      <c r="E142" s="307"/>
      <c r="F142" s="307"/>
      <c r="G142" s="307"/>
      <c r="H142" s="307"/>
      <c r="I142" s="307"/>
      <c r="J142" s="307"/>
      <c r="K142" s="307"/>
      <c r="L142" s="349">
        <f>SUM(J143)</f>
        <v>6191806.75</v>
      </c>
      <c r="M142" s="350"/>
      <c r="N142" s="350"/>
      <c r="O142" s="350"/>
      <c r="P142" s="350"/>
      <c r="Q142" s="351"/>
    </row>
    <row r="143" spans="1:18" s="2" customFormat="1" ht="15" customHeight="1" x14ac:dyDescent="0.25">
      <c r="A143" s="122" t="s">
        <v>79</v>
      </c>
      <c r="B143" s="123"/>
      <c r="C143" s="123"/>
      <c r="D143" s="123"/>
      <c r="E143" s="123"/>
      <c r="F143" s="123"/>
      <c r="G143" s="123"/>
      <c r="H143" s="123"/>
      <c r="I143" s="124"/>
      <c r="J143" s="58">
        <v>6191806.75</v>
      </c>
      <c r="K143" s="56"/>
      <c r="L143" s="358"/>
      <c r="M143" s="359"/>
      <c r="N143" s="359"/>
      <c r="O143" s="359"/>
      <c r="P143" s="359"/>
      <c r="Q143" s="360"/>
    </row>
    <row r="144" spans="1:18" s="2" customFormat="1" ht="17.25" customHeight="1" x14ac:dyDescent="0.25">
      <c r="A144" s="306" t="s">
        <v>17</v>
      </c>
      <c r="B144" s="307"/>
      <c r="C144" s="307"/>
      <c r="D144" s="307"/>
      <c r="E144" s="307"/>
      <c r="F144" s="307"/>
      <c r="G144" s="307"/>
      <c r="H144" s="307"/>
      <c r="I144" s="307"/>
      <c r="J144" s="307"/>
      <c r="K144" s="307"/>
      <c r="L144" s="349">
        <f>SUM(J145:K149)</f>
        <v>31519277.090000004</v>
      </c>
      <c r="M144" s="350"/>
      <c r="N144" s="350"/>
      <c r="O144" s="350"/>
      <c r="P144" s="350"/>
      <c r="Q144" s="351"/>
    </row>
    <row r="145" spans="1:17" s="2" customFormat="1" x14ac:dyDescent="0.25">
      <c r="A145" s="122" t="s">
        <v>13</v>
      </c>
      <c r="B145" s="123"/>
      <c r="C145" s="123"/>
      <c r="D145" s="123"/>
      <c r="E145" s="123"/>
      <c r="F145" s="123"/>
      <c r="G145" s="123"/>
      <c r="H145" s="123"/>
      <c r="I145" s="124"/>
      <c r="J145" s="58">
        <v>2914106.12</v>
      </c>
      <c r="K145" s="56"/>
      <c r="L145" s="335"/>
      <c r="M145" s="336"/>
      <c r="N145" s="336"/>
      <c r="O145" s="336"/>
      <c r="P145" s="336"/>
      <c r="Q145" s="337"/>
    </row>
    <row r="146" spans="1:17" s="2" customFormat="1" x14ac:dyDescent="0.25">
      <c r="A146" s="122" t="s">
        <v>127</v>
      </c>
      <c r="B146" s="123"/>
      <c r="C146" s="123"/>
      <c r="D146" s="123"/>
      <c r="E146" s="123"/>
      <c r="F146" s="123"/>
      <c r="G146" s="123"/>
      <c r="H146" s="123"/>
      <c r="I146" s="124"/>
      <c r="J146" s="58">
        <v>287462</v>
      </c>
      <c r="K146" s="56"/>
      <c r="L146" s="335"/>
      <c r="M146" s="336"/>
      <c r="N146" s="336"/>
      <c r="O146" s="336"/>
      <c r="P146" s="336"/>
      <c r="Q146" s="337"/>
    </row>
    <row r="147" spans="1:17" s="2" customFormat="1" x14ac:dyDescent="0.25">
      <c r="A147" s="122" t="s">
        <v>361</v>
      </c>
      <c r="B147" s="123"/>
      <c r="C147" s="123"/>
      <c r="D147" s="123"/>
      <c r="E147" s="123"/>
      <c r="F147" s="123"/>
      <c r="G147" s="123"/>
      <c r="H147" s="123"/>
      <c r="I147" s="124"/>
      <c r="J147" s="347">
        <v>1128438.3799999999</v>
      </c>
      <c r="K147" s="348"/>
      <c r="L147" s="335"/>
      <c r="M147" s="336"/>
      <c r="N147" s="336"/>
      <c r="O147" s="336"/>
      <c r="P147" s="336"/>
      <c r="Q147" s="337"/>
    </row>
    <row r="148" spans="1:17" s="2" customFormat="1" x14ac:dyDescent="0.25">
      <c r="A148" s="122" t="s">
        <v>18</v>
      </c>
      <c r="B148" s="123"/>
      <c r="C148" s="123"/>
      <c r="D148" s="123"/>
      <c r="E148" s="123"/>
      <c r="F148" s="123"/>
      <c r="G148" s="123"/>
      <c r="H148" s="123"/>
      <c r="I148" s="124"/>
      <c r="J148" s="58">
        <v>313245.99</v>
      </c>
      <c r="K148" s="56"/>
      <c r="L148" s="335"/>
      <c r="M148" s="336"/>
      <c r="N148" s="336"/>
      <c r="O148" s="336"/>
      <c r="P148" s="336"/>
      <c r="Q148" s="337"/>
    </row>
    <row r="149" spans="1:17" s="2" customFormat="1" x14ac:dyDescent="0.25">
      <c r="A149" s="122" t="s">
        <v>19</v>
      </c>
      <c r="B149" s="123"/>
      <c r="C149" s="123"/>
      <c r="D149" s="123"/>
      <c r="E149" s="123"/>
      <c r="F149" s="123"/>
      <c r="G149" s="123"/>
      <c r="H149" s="123"/>
      <c r="I149" s="124"/>
      <c r="J149" s="58">
        <v>26876024.600000001</v>
      </c>
      <c r="K149" s="56"/>
      <c r="L149" s="338"/>
      <c r="M149" s="339"/>
      <c r="N149" s="339"/>
      <c r="O149" s="339"/>
      <c r="P149" s="339"/>
      <c r="Q149" s="340"/>
    </row>
    <row r="150" spans="1:17" s="2" customFormat="1" ht="16.5" customHeight="1" x14ac:dyDescent="0.25">
      <c r="A150" s="306" t="s">
        <v>164</v>
      </c>
      <c r="B150" s="307"/>
      <c r="C150" s="307"/>
      <c r="D150" s="307"/>
      <c r="E150" s="307"/>
      <c r="F150" s="307"/>
      <c r="G150" s="307"/>
      <c r="H150" s="307"/>
      <c r="I150" s="307"/>
      <c r="J150" s="307"/>
      <c r="K150" s="307"/>
      <c r="L150" s="103">
        <f>+L133+L138+L142+L144</f>
        <v>402746932.99000001</v>
      </c>
      <c r="M150" s="103"/>
      <c r="N150" s="103"/>
      <c r="O150" s="103"/>
      <c r="P150" s="103"/>
      <c r="Q150" s="103"/>
    </row>
    <row r="151" spans="1:17" s="2" customFormat="1" x14ac:dyDescent="0.25">
      <c r="A151" s="363"/>
      <c r="B151" s="363"/>
      <c r="C151" s="363"/>
      <c r="D151" s="363"/>
      <c r="E151" s="363"/>
      <c r="F151" s="363"/>
      <c r="G151" s="363"/>
      <c r="H151" s="363"/>
      <c r="I151" s="363"/>
      <c r="J151" s="363"/>
      <c r="K151" s="363"/>
      <c r="L151" s="363"/>
      <c r="M151" s="363"/>
      <c r="N151" s="363"/>
      <c r="O151" s="363"/>
      <c r="P151" s="363"/>
      <c r="Q151" s="363"/>
    </row>
    <row r="152" spans="1:17" s="2" customFormat="1" ht="39" customHeight="1" x14ac:dyDescent="0.25">
      <c r="A152" s="454" t="s">
        <v>383</v>
      </c>
      <c r="B152" s="455"/>
      <c r="C152" s="455"/>
      <c r="D152" s="455"/>
      <c r="E152" s="455"/>
      <c r="F152" s="455"/>
      <c r="G152" s="455"/>
      <c r="H152" s="455"/>
      <c r="I152" s="455"/>
      <c r="J152" s="455"/>
      <c r="K152" s="455"/>
      <c r="L152" s="455"/>
      <c r="M152" s="455"/>
      <c r="N152" s="455"/>
      <c r="O152" s="455"/>
      <c r="P152" s="455"/>
      <c r="Q152" s="456"/>
    </row>
    <row r="153" spans="1:17" s="2" customFormat="1" ht="46.5" customHeight="1" x14ac:dyDescent="0.25">
      <c r="A153" s="341" t="s">
        <v>355</v>
      </c>
      <c r="B153" s="342"/>
      <c r="C153" s="342"/>
      <c r="D153" s="342"/>
      <c r="E153" s="342"/>
      <c r="F153" s="342"/>
      <c r="G153" s="342"/>
      <c r="H153" s="342"/>
      <c r="I153" s="342"/>
      <c r="J153" s="342"/>
      <c r="K153" s="342"/>
      <c r="L153" s="342"/>
      <c r="M153" s="342"/>
      <c r="N153" s="342"/>
      <c r="O153" s="342"/>
      <c r="P153" s="342"/>
      <c r="Q153" s="343"/>
    </row>
    <row r="154" spans="1:17" s="2" customFormat="1" ht="26.25" customHeight="1" x14ac:dyDescent="0.25">
      <c r="A154" s="306" t="s">
        <v>20</v>
      </c>
      <c r="B154" s="307"/>
      <c r="C154" s="307"/>
      <c r="D154" s="307"/>
      <c r="E154" s="307"/>
      <c r="F154" s="307"/>
      <c r="G154" s="307"/>
      <c r="H154" s="307"/>
      <c r="I154" s="307"/>
      <c r="J154" s="308"/>
      <c r="K154" s="344">
        <f>SUM(K155:M165)</f>
        <v>1106396044.03</v>
      </c>
      <c r="L154" s="345"/>
      <c r="M154" s="345"/>
      <c r="N154" s="345"/>
      <c r="O154" s="345"/>
      <c r="P154" s="345"/>
      <c r="Q154" s="346"/>
    </row>
    <row r="155" spans="1:17" s="2" customFormat="1" ht="18.75" customHeight="1" x14ac:dyDescent="0.25">
      <c r="A155" s="104" t="s">
        <v>21</v>
      </c>
      <c r="B155" s="104"/>
      <c r="C155" s="104"/>
      <c r="D155" s="104"/>
      <c r="E155" s="104"/>
      <c r="F155" s="104"/>
      <c r="G155" s="104"/>
      <c r="H155" s="104"/>
      <c r="I155" s="104"/>
      <c r="J155" s="104"/>
      <c r="K155" s="75">
        <v>900723903</v>
      </c>
      <c r="L155" s="75"/>
      <c r="M155" s="75"/>
      <c r="N155" s="321"/>
      <c r="O155" s="321"/>
      <c r="P155" s="321"/>
      <c r="Q155" s="321"/>
    </row>
    <row r="156" spans="1:17" s="2" customFormat="1" ht="16.5" customHeight="1" x14ac:dyDescent="0.25">
      <c r="A156" s="104" t="s">
        <v>198</v>
      </c>
      <c r="B156" s="104"/>
      <c r="C156" s="104"/>
      <c r="D156" s="104"/>
      <c r="E156" s="104"/>
      <c r="F156" s="104"/>
      <c r="G156" s="104"/>
      <c r="H156" s="104"/>
      <c r="I156" s="104"/>
      <c r="J156" s="104"/>
      <c r="K156" s="75">
        <v>8055691</v>
      </c>
      <c r="L156" s="75"/>
      <c r="M156" s="75"/>
      <c r="N156" s="321"/>
      <c r="O156" s="321"/>
      <c r="P156" s="321"/>
      <c r="Q156" s="321"/>
    </row>
    <row r="157" spans="1:17" s="2" customFormat="1" ht="16.5" customHeight="1" x14ac:dyDescent="0.25">
      <c r="A157" s="104" t="s">
        <v>199</v>
      </c>
      <c r="B157" s="104"/>
      <c r="C157" s="104"/>
      <c r="D157" s="104"/>
      <c r="E157" s="104"/>
      <c r="F157" s="104"/>
      <c r="G157" s="104"/>
      <c r="H157" s="104"/>
      <c r="I157" s="104"/>
      <c r="J157" s="104"/>
      <c r="K157" s="75">
        <v>4026212</v>
      </c>
      <c r="L157" s="75"/>
      <c r="M157" s="75"/>
      <c r="N157" s="321"/>
      <c r="O157" s="321"/>
      <c r="P157" s="321"/>
      <c r="Q157" s="321"/>
    </row>
    <row r="158" spans="1:17" s="2" customFormat="1" ht="15.75" customHeight="1" x14ac:dyDescent="0.25">
      <c r="A158" s="122" t="s">
        <v>204</v>
      </c>
      <c r="B158" s="123"/>
      <c r="C158" s="123"/>
      <c r="D158" s="123"/>
      <c r="E158" s="123"/>
      <c r="F158" s="123"/>
      <c r="G158" s="123"/>
      <c r="H158" s="123"/>
      <c r="I158" s="123"/>
      <c r="J158" s="124"/>
      <c r="K158" s="323">
        <v>108624.39</v>
      </c>
      <c r="L158" s="324"/>
      <c r="M158" s="325"/>
      <c r="N158" s="326"/>
      <c r="O158" s="327"/>
      <c r="P158" s="327"/>
      <c r="Q158" s="328"/>
    </row>
    <row r="159" spans="1:17" s="2" customFormat="1" x14ac:dyDescent="0.25">
      <c r="A159" s="457" t="s">
        <v>349</v>
      </c>
      <c r="B159" s="457"/>
      <c r="C159" s="457"/>
      <c r="D159" s="457"/>
      <c r="E159" s="457"/>
      <c r="F159" s="457"/>
      <c r="G159" s="457"/>
      <c r="H159" s="457"/>
      <c r="I159" s="457"/>
      <c r="J159" s="457"/>
      <c r="K159" s="301">
        <v>965.28</v>
      </c>
      <c r="L159" s="301"/>
      <c r="M159" s="301"/>
      <c r="N159" s="332"/>
      <c r="O159" s="332"/>
      <c r="P159" s="332"/>
      <c r="Q159" s="332"/>
    </row>
    <row r="160" spans="1:17" s="2" customFormat="1" x14ac:dyDescent="0.25">
      <c r="A160" s="104" t="s">
        <v>192</v>
      </c>
      <c r="B160" s="104"/>
      <c r="C160" s="104"/>
      <c r="D160" s="104"/>
      <c r="E160" s="104"/>
      <c r="F160" s="104"/>
      <c r="G160" s="104"/>
      <c r="H160" s="104"/>
      <c r="I160" s="104"/>
      <c r="J160" s="104"/>
      <c r="K160" s="75">
        <v>26141595</v>
      </c>
      <c r="L160" s="75"/>
      <c r="M160" s="75"/>
      <c r="N160" s="321"/>
      <c r="O160" s="321"/>
      <c r="P160" s="321"/>
      <c r="Q160" s="321"/>
    </row>
    <row r="161" spans="1:17" s="2" customFormat="1" x14ac:dyDescent="0.25">
      <c r="A161" s="74" t="s">
        <v>194</v>
      </c>
      <c r="B161" s="74"/>
      <c r="C161" s="74"/>
      <c r="D161" s="74"/>
      <c r="E161" s="74"/>
      <c r="F161" s="74"/>
      <c r="G161" s="74"/>
      <c r="H161" s="74"/>
      <c r="I161" s="74"/>
      <c r="J161" s="74"/>
      <c r="K161" s="301">
        <v>5549.6</v>
      </c>
      <c r="L161" s="301"/>
      <c r="M161" s="301"/>
      <c r="N161" s="332"/>
      <c r="O161" s="332"/>
      <c r="P161" s="332"/>
      <c r="Q161" s="332"/>
    </row>
    <row r="162" spans="1:17" s="2" customFormat="1" x14ac:dyDescent="0.25">
      <c r="A162" s="104" t="s">
        <v>193</v>
      </c>
      <c r="B162" s="104"/>
      <c r="C162" s="104"/>
      <c r="D162" s="104"/>
      <c r="E162" s="104"/>
      <c r="F162" s="104"/>
      <c r="G162" s="104"/>
      <c r="H162" s="104"/>
      <c r="I162" s="104"/>
      <c r="J162" s="104"/>
      <c r="K162" s="75">
        <v>143650918</v>
      </c>
      <c r="L162" s="75"/>
      <c r="M162" s="75"/>
      <c r="N162" s="321"/>
      <c r="O162" s="321"/>
      <c r="P162" s="321"/>
      <c r="Q162" s="321"/>
    </row>
    <row r="163" spans="1:17" s="2" customFormat="1" x14ac:dyDescent="0.25">
      <c r="A163" s="104" t="s">
        <v>195</v>
      </c>
      <c r="B163" s="104"/>
      <c r="C163" s="104"/>
      <c r="D163" s="104"/>
      <c r="E163" s="104"/>
      <c r="F163" s="104"/>
      <c r="G163" s="104"/>
      <c r="H163" s="104"/>
      <c r="I163" s="104"/>
      <c r="J163" s="104"/>
      <c r="K163" s="334">
        <v>36118.089999999997</v>
      </c>
      <c r="L163" s="334"/>
      <c r="M163" s="334"/>
      <c r="N163" s="321"/>
      <c r="O163" s="321"/>
      <c r="P163" s="321"/>
      <c r="Q163" s="321"/>
    </row>
    <row r="164" spans="1:17" s="2" customFormat="1" x14ac:dyDescent="0.25">
      <c r="A164" s="104" t="s">
        <v>196</v>
      </c>
      <c r="B164" s="104"/>
      <c r="C164" s="104"/>
      <c r="D164" s="104"/>
      <c r="E164" s="104"/>
      <c r="F164" s="104"/>
      <c r="G164" s="104"/>
      <c r="H164" s="104"/>
      <c r="I164" s="104"/>
      <c r="J164" s="104"/>
      <c r="K164" s="75">
        <v>23643065</v>
      </c>
      <c r="L164" s="75"/>
      <c r="M164" s="75"/>
      <c r="N164" s="333"/>
      <c r="O164" s="333"/>
      <c r="P164" s="333"/>
      <c r="Q164" s="333"/>
    </row>
    <row r="165" spans="1:17" s="2" customFormat="1" x14ac:dyDescent="0.25">
      <c r="A165" s="104" t="s">
        <v>197</v>
      </c>
      <c r="B165" s="104"/>
      <c r="C165" s="104"/>
      <c r="D165" s="104"/>
      <c r="E165" s="104"/>
      <c r="F165" s="104"/>
      <c r="G165" s="104"/>
      <c r="H165" s="104"/>
      <c r="I165" s="104"/>
      <c r="J165" s="104"/>
      <c r="K165" s="75">
        <v>3402.67</v>
      </c>
      <c r="L165" s="75"/>
      <c r="M165" s="75"/>
      <c r="N165" s="333"/>
      <c r="O165" s="333"/>
      <c r="P165" s="333"/>
      <c r="Q165" s="333"/>
    </row>
    <row r="166" spans="1:17" s="2" customFormat="1" ht="21.75" customHeight="1" x14ac:dyDescent="0.25">
      <c r="A166" s="76" t="s">
        <v>215</v>
      </c>
      <c r="B166" s="76"/>
      <c r="C166" s="76"/>
      <c r="D166" s="76"/>
      <c r="E166" s="76"/>
      <c r="F166" s="76"/>
      <c r="G166" s="76"/>
      <c r="H166" s="76"/>
      <c r="I166" s="76"/>
      <c r="J166" s="76"/>
      <c r="K166" s="302">
        <v>1845646</v>
      </c>
      <c r="L166" s="302"/>
      <c r="M166" s="302"/>
      <c r="N166" s="302"/>
      <c r="O166" s="302"/>
      <c r="P166" s="302"/>
      <c r="Q166" s="302"/>
    </row>
    <row r="167" spans="1:17" s="2" customFormat="1" ht="21" customHeight="1" x14ac:dyDescent="0.25">
      <c r="A167" s="78" t="s">
        <v>22</v>
      </c>
      <c r="B167" s="78"/>
      <c r="C167" s="78"/>
      <c r="D167" s="78"/>
      <c r="E167" s="78"/>
      <c r="F167" s="78"/>
      <c r="G167" s="78"/>
      <c r="H167" s="78"/>
      <c r="I167" s="78"/>
      <c r="J167" s="78"/>
      <c r="K167" s="82">
        <f>SUM(K168:M169)</f>
        <v>408706540</v>
      </c>
      <c r="L167" s="82"/>
      <c r="M167" s="82"/>
      <c r="N167" s="82"/>
      <c r="O167" s="82"/>
      <c r="P167" s="82"/>
      <c r="Q167" s="82"/>
    </row>
    <row r="168" spans="1:17" s="2" customFormat="1" x14ac:dyDescent="0.25">
      <c r="A168" s="104" t="s">
        <v>242</v>
      </c>
      <c r="B168" s="104"/>
      <c r="C168" s="104"/>
      <c r="D168" s="104"/>
      <c r="E168" s="104"/>
      <c r="F168" s="104"/>
      <c r="G168" s="104"/>
      <c r="H168" s="104"/>
      <c r="I168" s="104"/>
      <c r="J168" s="104"/>
      <c r="K168" s="75">
        <v>111217442</v>
      </c>
      <c r="L168" s="75"/>
      <c r="M168" s="75"/>
      <c r="N168" s="321"/>
      <c r="O168" s="321"/>
      <c r="P168" s="321"/>
      <c r="Q168" s="321"/>
    </row>
    <row r="169" spans="1:17" s="2" customFormat="1" x14ac:dyDescent="0.25">
      <c r="A169" s="104" t="s">
        <v>243</v>
      </c>
      <c r="B169" s="104"/>
      <c r="C169" s="104"/>
      <c r="D169" s="104"/>
      <c r="E169" s="104"/>
      <c r="F169" s="104"/>
      <c r="G169" s="104"/>
      <c r="H169" s="104"/>
      <c r="I169" s="104"/>
      <c r="J169" s="104"/>
      <c r="K169" s="75">
        <v>297489098</v>
      </c>
      <c r="L169" s="75"/>
      <c r="M169" s="75"/>
      <c r="N169" s="321"/>
      <c r="O169" s="321"/>
      <c r="P169" s="321"/>
      <c r="Q169" s="321"/>
    </row>
    <row r="170" spans="1:17" s="2" customFormat="1" ht="22.5" customHeight="1" x14ac:dyDescent="0.25">
      <c r="A170" s="78" t="s">
        <v>23</v>
      </c>
      <c r="B170" s="78"/>
      <c r="C170" s="78"/>
      <c r="D170" s="78"/>
      <c r="E170" s="78"/>
      <c r="F170" s="78"/>
      <c r="G170" s="78"/>
      <c r="H170" s="78"/>
      <c r="I170" s="78"/>
      <c r="J170" s="78"/>
      <c r="K170" s="82">
        <f>SUM(K171:M175)</f>
        <v>31434663.18</v>
      </c>
      <c r="L170" s="82"/>
      <c r="M170" s="82"/>
      <c r="N170" s="82"/>
      <c r="O170" s="82"/>
      <c r="P170" s="82"/>
      <c r="Q170" s="82"/>
    </row>
    <row r="171" spans="1:17" s="2" customFormat="1" x14ac:dyDescent="0.25">
      <c r="A171" s="104" t="s">
        <v>4</v>
      </c>
      <c r="B171" s="104"/>
      <c r="C171" s="104"/>
      <c r="D171" s="104"/>
      <c r="E171" s="104"/>
      <c r="F171" s="104"/>
      <c r="G171" s="104"/>
      <c r="H171" s="104"/>
      <c r="I171" s="104"/>
      <c r="J171" s="104"/>
      <c r="K171" s="75">
        <v>11465272</v>
      </c>
      <c r="L171" s="75"/>
      <c r="M171" s="75"/>
      <c r="N171" s="321"/>
      <c r="O171" s="321"/>
      <c r="P171" s="321"/>
      <c r="Q171" s="321"/>
    </row>
    <row r="172" spans="1:17" s="2" customFormat="1" x14ac:dyDescent="0.25">
      <c r="A172" s="104" t="s">
        <v>216</v>
      </c>
      <c r="B172" s="104"/>
      <c r="C172" s="104"/>
      <c r="D172" s="104"/>
      <c r="E172" s="104"/>
      <c r="F172" s="104"/>
      <c r="G172" s="104"/>
      <c r="H172" s="104"/>
      <c r="I172" s="104"/>
      <c r="J172" s="104"/>
      <c r="K172" s="75">
        <v>32285.88</v>
      </c>
      <c r="L172" s="75"/>
      <c r="M172" s="75"/>
      <c r="N172" s="321"/>
      <c r="O172" s="321"/>
      <c r="P172" s="321"/>
      <c r="Q172" s="321"/>
    </row>
    <row r="173" spans="1:17" s="2" customFormat="1" x14ac:dyDescent="0.25">
      <c r="A173" s="104" t="s">
        <v>151</v>
      </c>
      <c r="B173" s="104"/>
      <c r="C173" s="104"/>
      <c r="D173" s="104"/>
      <c r="E173" s="104"/>
      <c r="F173" s="104"/>
      <c r="G173" s="104"/>
      <c r="H173" s="104"/>
      <c r="I173" s="104"/>
      <c r="J173" s="104"/>
      <c r="K173" s="75">
        <v>19937105.300000001</v>
      </c>
      <c r="L173" s="75"/>
      <c r="M173" s="75"/>
      <c r="N173" s="321"/>
      <c r="O173" s="321"/>
      <c r="P173" s="321"/>
      <c r="Q173" s="321"/>
    </row>
    <row r="174" spans="1:17" s="2" customFormat="1" hidden="1" x14ac:dyDescent="0.25">
      <c r="A174" s="104" t="s">
        <v>189</v>
      </c>
      <c r="B174" s="104"/>
      <c r="C174" s="104"/>
      <c r="D174" s="104"/>
      <c r="E174" s="104"/>
      <c r="F174" s="104"/>
      <c r="G174" s="104"/>
      <c r="H174" s="104"/>
      <c r="I174" s="104"/>
      <c r="J174" s="104"/>
      <c r="K174" s="322"/>
      <c r="L174" s="322"/>
      <c r="M174" s="322"/>
      <c r="N174" s="332"/>
      <c r="O174" s="332"/>
      <c r="P174" s="332"/>
      <c r="Q174" s="332"/>
    </row>
    <row r="175" spans="1:17" s="2" customFormat="1" hidden="1" x14ac:dyDescent="0.25">
      <c r="A175" s="104" t="s">
        <v>153</v>
      </c>
      <c r="B175" s="104"/>
      <c r="C175" s="104"/>
      <c r="D175" s="104"/>
      <c r="E175" s="104"/>
      <c r="F175" s="104"/>
      <c r="G175" s="104"/>
      <c r="H175" s="104"/>
      <c r="I175" s="104"/>
      <c r="J175" s="104"/>
      <c r="K175" s="322">
        <v>0</v>
      </c>
      <c r="L175" s="322"/>
      <c r="M175" s="322"/>
      <c r="N175" s="321"/>
      <c r="O175" s="321"/>
      <c r="P175" s="321"/>
      <c r="Q175" s="321"/>
    </row>
    <row r="176" spans="1:17" s="2" customFormat="1" ht="21.75" customHeight="1" x14ac:dyDescent="0.25">
      <c r="A176" s="78" t="s">
        <v>111</v>
      </c>
      <c r="B176" s="78"/>
      <c r="C176" s="78"/>
      <c r="D176" s="78"/>
      <c r="E176" s="78"/>
      <c r="F176" s="78"/>
      <c r="G176" s="78"/>
      <c r="H176" s="78"/>
      <c r="I176" s="78"/>
      <c r="J176" s="78"/>
      <c r="K176" s="82">
        <f>SUM(K177:M184)</f>
        <v>2365794.04</v>
      </c>
      <c r="L176" s="82"/>
      <c r="M176" s="82"/>
      <c r="N176" s="82"/>
      <c r="O176" s="82"/>
      <c r="P176" s="82"/>
      <c r="Q176" s="82"/>
    </row>
    <row r="177" spans="1:17" s="2" customFormat="1" ht="15.75" customHeight="1" x14ac:dyDescent="0.25">
      <c r="A177" s="104" t="s">
        <v>112</v>
      </c>
      <c r="B177" s="104"/>
      <c r="C177" s="104"/>
      <c r="D177" s="104"/>
      <c r="E177" s="104"/>
      <c r="F177" s="104"/>
      <c r="G177" s="104"/>
      <c r="H177" s="104"/>
      <c r="I177" s="104"/>
      <c r="J177" s="104"/>
      <c r="K177" s="75">
        <v>621896.28</v>
      </c>
      <c r="L177" s="75"/>
      <c r="M177" s="75"/>
      <c r="N177" s="321"/>
      <c r="O177" s="321"/>
      <c r="P177" s="321"/>
      <c r="Q177" s="321"/>
    </row>
    <row r="178" spans="1:17" s="2" customFormat="1" ht="16.5" customHeight="1" x14ac:dyDescent="0.25">
      <c r="A178" s="104" t="s">
        <v>113</v>
      </c>
      <c r="B178" s="104"/>
      <c r="C178" s="104"/>
      <c r="D178" s="104"/>
      <c r="E178" s="104"/>
      <c r="F178" s="104"/>
      <c r="G178" s="104"/>
      <c r="H178" s="104"/>
      <c r="I178" s="104"/>
      <c r="J178" s="104"/>
      <c r="K178" s="75">
        <v>56880</v>
      </c>
      <c r="L178" s="75"/>
      <c r="M178" s="75"/>
      <c r="N178" s="321"/>
      <c r="O178" s="321"/>
      <c r="P178" s="321"/>
      <c r="Q178" s="321"/>
    </row>
    <row r="179" spans="1:17" s="2" customFormat="1" ht="16.5" customHeight="1" x14ac:dyDescent="0.25">
      <c r="A179" s="104" t="s">
        <v>150</v>
      </c>
      <c r="B179" s="104"/>
      <c r="C179" s="104"/>
      <c r="D179" s="104"/>
      <c r="E179" s="104"/>
      <c r="F179" s="104"/>
      <c r="G179" s="104"/>
      <c r="H179" s="104"/>
      <c r="I179" s="104"/>
      <c r="J179" s="104"/>
      <c r="K179" s="75">
        <v>144121.5</v>
      </c>
      <c r="L179" s="75"/>
      <c r="M179" s="75"/>
      <c r="N179" s="321"/>
      <c r="O179" s="321"/>
      <c r="P179" s="321"/>
      <c r="Q179" s="321"/>
    </row>
    <row r="180" spans="1:17" s="2" customFormat="1" ht="17.25" customHeight="1" x14ac:dyDescent="0.25">
      <c r="A180" s="104" t="s">
        <v>188</v>
      </c>
      <c r="B180" s="104"/>
      <c r="C180" s="104"/>
      <c r="D180" s="104"/>
      <c r="E180" s="104"/>
      <c r="F180" s="104"/>
      <c r="G180" s="104"/>
      <c r="H180" s="104"/>
      <c r="I180" s="104"/>
      <c r="J180" s="104"/>
      <c r="K180" s="75">
        <v>806.58</v>
      </c>
      <c r="L180" s="75"/>
      <c r="M180" s="75"/>
      <c r="N180" s="321"/>
      <c r="O180" s="321"/>
      <c r="P180" s="321"/>
      <c r="Q180" s="321"/>
    </row>
    <row r="181" spans="1:17" s="2" customFormat="1" ht="16.5" customHeight="1" x14ac:dyDescent="0.25">
      <c r="A181" s="122" t="s">
        <v>205</v>
      </c>
      <c r="B181" s="123"/>
      <c r="C181" s="123"/>
      <c r="D181" s="123"/>
      <c r="E181" s="123"/>
      <c r="F181" s="123"/>
      <c r="G181" s="123"/>
      <c r="H181" s="123"/>
      <c r="I181" s="123"/>
      <c r="J181" s="124"/>
      <c r="K181" s="323">
        <v>1816.83</v>
      </c>
      <c r="L181" s="324"/>
      <c r="M181" s="325"/>
      <c r="N181" s="326"/>
      <c r="O181" s="327"/>
      <c r="P181" s="327"/>
      <c r="Q181" s="328"/>
    </row>
    <row r="182" spans="1:17" s="2" customFormat="1" x14ac:dyDescent="0.25">
      <c r="A182" s="329" t="s">
        <v>227</v>
      </c>
      <c r="B182" s="330"/>
      <c r="C182" s="330"/>
      <c r="D182" s="330"/>
      <c r="E182" s="330"/>
      <c r="F182" s="330"/>
      <c r="G182" s="330"/>
      <c r="H182" s="330"/>
      <c r="I182" s="330"/>
      <c r="J182" s="331"/>
      <c r="K182" s="323">
        <v>1180372.5</v>
      </c>
      <c r="L182" s="324"/>
      <c r="M182" s="325"/>
      <c r="N182" s="326"/>
      <c r="O182" s="327"/>
      <c r="P182" s="327"/>
      <c r="Q182" s="328"/>
    </row>
    <row r="183" spans="1:17" s="2" customFormat="1" ht="18" customHeight="1" x14ac:dyDescent="0.25">
      <c r="A183" s="104" t="s">
        <v>132</v>
      </c>
      <c r="B183" s="104"/>
      <c r="C183" s="104"/>
      <c r="D183" s="104"/>
      <c r="E183" s="104"/>
      <c r="F183" s="104"/>
      <c r="G183" s="104"/>
      <c r="H183" s="104"/>
      <c r="I183" s="104"/>
      <c r="J183" s="104"/>
      <c r="K183" s="75">
        <v>305116.19</v>
      </c>
      <c r="L183" s="75"/>
      <c r="M183" s="75"/>
      <c r="N183" s="321"/>
      <c r="O183" s="321"/>
      <c r="P183" s="321"/>
      <c r="Q183" s="321"/>
    </row>
    <row r="184" spans="1:17" s="2" customFormat="1" ht="16.5" customHeight="1" x14ac:dyDescent="0.25">
      <c r="A184" s="104" t="s">
        <v>114</v>
      </c>
      <c r="B184" s="104"/>
      <c r="C184" s="104"/>
      <c r="D184" s="104"/>
      <c r="E184" s="104"/>
      <c r="F184" s="104"/>
      <c r="G184" s="104"/>
      <c r="H184" s="104"/>
      <c r="I184" s="104"/>
      <c r="J184" s="104"/>
      <c r="K184" s="75">
        <v>54784.160000000003</v>
      </c>
      <c r="L184" s="75"/>
      <c r="M184" s="75"/>
      <c r="N184" s="322"/>
      <c r="O184" s="322"/>
      <c r="P184" s="322"/>
      <c r="Q184" s="322"/>
    </row>
    <row r="185" spans="1:17" s="2" customFormat="1" ht="19.5" customHeight="1" x14ac:dyDescent="0.25">
      <c r="A185" s="78" t="s">
        <v>24</v>
      </c>
      <c r="B185" s="78"/>
      <c r="C185" s="78"/>
      <c r="D185" s="78"/>
      <c r="E185" s="78"/>
      <c r="F185" s="78"/>
      <c r="G185" s="78"/>
      <c r="H185" s="78"/>
      <c r="I185" s="78"/>
      <c r="J185" s="78"/>
      <c r="K185" s="82">
        <f>SUM(K186:M191)</f>
        <v>239036714.33000001</v>
      </c>
      <c r="L185" s="82"/>
      <c r="M185" s="82"/>
      <c r="N185" s="82"/>
      <c r="O185" s="82"/>
      <c r="P185" s="82"/>
      <c r="Q185" s="82"/>
    </row>
    <row r="186" spans="1:17" s="2" customFormat="1" ht="18" customHeight="1" x14ac:dyDescent="0.25">
      <c r="A186" s="104" t="s">
        <v>147</v>
      </c>
      <c r="B186" s="104"/>
      <c r="C186" s="104"/>
      <c r="D186" s="104"/>
      <c r="E186" s="104"/>
      <c r="F186" s="104"/>
      <c r="G186" s="104"/>
      <c r="H186" s="104"/>
      <c r="I186" s="104"/>
      <c r="J186" s="104"/>
      <c r="K186" s="75">
        <v>201593102</v>
      </c>
      <c r="L186" s="75"/>
      <c r="M186" s="75"/>
      <c r="N186" s="59"/>
      <c r="O186" s="59"/>
      <c r="P186" s="59"/>
      <c r="Q186" s="59"/>
    </row>
    <row r="187" spans="1:17" s="2" customFormat="1" ht="18" customHeight="1" x14ac:dyDescent="0.25">
      <c r="A187" s="104" t="s">
        <v>212</v>
      </c>
      <c r="B187" s="104"/>
      <c r="C187" s="104"/>
      <c r="D187" s="104"/>
      <c r="E187" s="104"/>
      <c r="F187" s="104"/>
      <c r="G187" s="104"/>
      <c r="H187" s="104"/>
      <c r="I187" s="104"/>
      <c r="J187" s="104"/>
      <c r="K187" s="75">
        <v>119975.3</v>
      </c>
      <c r="L187" s="75"/>
      <c r="M187" s="75"/>
      <c r="N187" s="59"/>
      <c r="O187" s="59"/>
      <c r="P187" s="59"/>
      <c r="Q187" s="59"/>
    </row>
    <row r="188" spans="1:17" s="2" customFormat="1" ht="17.25" customHeight="1" x14ac:dyDescent="0.25">
      <c r="A188" s="104" t="s">
        <v>148</v>
      </c>
      <c r="B188" s="104"/>
      <c r="C188" s="104"/>
      <c r="D188" s="104"/>
      <c r="E188" s="104"/>
      <c r="F188" s="104"/>
      <c r="G188" s="104"/>
      <c r="H188" s="104"/>
      <c r="I188" s="104"/>
      <c r="J188" s="104"/>
      <c r="K188" s="75">
        <v>31117095</v>
      </c>
      <c r="L188" s="75"/>
      <c r="M188" s="75"/>
      <c r="N188" s="59"/>
      <c r="O188" s="59"/>
      <c r="P188" s="59"/>
      <c r="Q188" s="59"/>
    </row>
    <row r="189" spans="1:17" s="2" customFormat="1" ht="16.5" customHeight="1" x14ac:dyDescent="0.25">
      <c r="A189" s="104" t="s">
        <v>146</v>
      </c>
      <c r="B189" s="104"/>
      <c r="C189" s="104"/>
      <c r="D189" s="104"/>
      <c r="E189" s="104"/>
      <c r="F189" s="104"/>
      <c r="G189" s="104"/>
      <c r="H189" s="104"/>
      <c r="I189" s="104"/>
      <c r="J189" s="104"/>
      <c r="K189" s="75">
        <v>7770.2</v>
      </c>
      <c r="L189" s="75"/>
      <c r="M189" s="75"/>
      <c r="N189" s="59"/>
      <c r="O189" s="59"/>
      <c r="P189" s="59"/>
      <c r="Q189" s="59"/>
    </row>
    <row r="190" spans="1:17" s="2" customFormat="1" hidden="1" x14ac:dyDescent="0.25">
      <c r="A190" s="104" t="s">
        <v>124</v>
      </c>
      <c r="B190" s="104"/>
      <c r="C190" s="104"/>
      <c r="D190" s="104"/>
      <c r="E190" s="104"/>
      <c r="F190" s="104"/>
      <c r="G190" s="104"/>
      <c r="H190" s="104"/>
      <c r="I190" s="104"/>
      <c r="J190" s="104"/>
      <c r="K190" s="75">
        <v>0</v>
      </c>
      <c r="L190" s="75"/>
      <c r="M190" s="75"/>
      <c r="N190" s="59"/>
      <c r="O190" s="59"/>
      <c r="P190" s="59"/>
      <c r="Q190" s="59"/>
    </row>
    <row r="191" spans="1:17" s="2" customFormat="1" x14ac:dyDescent="0.25">
      <c r="A191" s="104" t="s">
        <v>279</v>
      </c>
      <c r="B191" s="104"/>
      <c r="C191" s="104"/>
      <c r="D191" s="104"/>
      <c r="E191" s="104"/>
      <c r="F191" s="104"/>
      <c r="G191" s="104"/>
      <c r="H191" s="104"/>
      <c r="I191" s="104"/>
      <c r="J191" s="104"/>
      <c r="K191" s="75">
        <v>6198771.8300000001</v>
      </c>
      <c r="L191" s="75"/>
      <c r="M191" s="75"/>
      <c r="N191" s="59"/>
      <c r="O191" s="59"/>
      <c r="P191" s="59"/>
      <c r="Q191" s="59"/>
    </row>
    <row r="192" spans="1:17" s="2" customFormat="1" ht="21" customHeight="1" x14ac:dyDescent="0.25">
      <c r="A192" s="78" t="s">
        <v>90</v>
      </c>
      <c r="B192" s="78"/>
      <c r="C192" s="78"/>
      <c r="D192" s="78"/>
      <c r="E192" s="78"/>
      <c r="F192" s="78"/>
      <c r="G192" s="78"/>
      <c r="H192" s="78"/>
      <c r="I192" s="78"/>
      <c r="J192" s="78"/>
      <c r="K192" s="82">
        <f>SUM(J193:M195)</f>
        <v>70591679.900000006</v>
      </c>
      <c r="L192" s="82"/>
      <c r="M192" s="82"/>
      <c r="N192" s="82"/>
      <c r="O192" s="82"/>
      <c r="P192" s="82"/>
      <c r="Q192" s="82"/>
    </row>
    <row r="193" spans="1:17" s="2" customFormat="1" x14ac:dyDescent="0.25">
      <c r="A193" s="74" t="s">
        <v>288</v>
      </c>
      <c r="B193" s="74"/>
      <c r="C193" s="74"/>
      <c r="D193" s="74"/>
      <c r="E193" s="74"/>
      <c r="F193" s="74"/>
      <c r="G193" s="74"/>
      <c r="H193" s="74"/>
      <c r="I193" s="74"/>
      <c r="J193" s="74"/>
      <c r="K193" s="75">
        <v>5841446</v>
      </c>
      <c r="L193" s="75"/>
      <c r="M193" s="75"/>
      <c r="N193" s="59"/>
      <c r="O193" s="59"/>
      <c r="P193" s="59"/>
      <c r="Q193" s="59"/>
    </row>
    <row r="194" spans="1:17" s="2" customFormat="1" x14ac:dyDescent="0.25">
      <c r="A194" s="74" t="s">
        <v>289</v>
      </c>
      <c r="B194" s="74"/>
      <c r="C194" s="74"/>
      <c r="D194" s="74"/>
      <c r="E194" s="74"/>
      <c r="F194" s="74"/>
      <c r="G194" s="74"/>
      <c r="H194" s="74"/>
      <c r="I194" s="74"/>
      <c r="J194" s="74"/>
      <c r="K194" s="75">
        <v>24361319</v>
      </c>
      <c r="L194" s="75"/>
      <c r="M194" s="75"/>
      <c r="N194" s="59"/>
      <c r="O194" s="59"/>
      <c r="P194" s="59"/>
      <c r="Q194" s="59"/>
    </row>
    <row r="195" spans="1:17" s="2" customFormat="1" ht="32.25" customHeight="1" x14ac:dyDescent="0.25">
      <c r="A195" s="74" t="s">
        <v>319</v>
      </c>
      <c r="B195" s="74"/>
      <c r="C195" s="74"/>
      <c r="D195" s="74"/>
      <c r="E195" s="74"/>
      <c r="F195" s="74"/>
      <c r="G195" s="74"/>
      <c r="H195" s="74"/>
      <c r="I195" s="74"/>
      <c r="J195" s="74"/>
      <c r="K195" s="75">
        <v>40388914.899999999</v>
      </c>
      <c r="L195" s="75"/>
      <c r="M195" s="75"/>
      <c r="N195" s="59"/>
      <c r="O195" s="59"/>
      <c r="P195" s="59"/>
      <c r="Q195" s="59"/>
    </row>
    <row r="196" spans="1:17" s="2" customFormat="1" ht="20.25" customHeight="1" x14ac:dyDescent="0.25">
      <c r="A196" s="76" t="s">
        <v>5</v>
      </c>
      <c r="B196" s="76"/>
      <c r="C196" s="76"/>
      <c r="D196" s="76"/>
      <c r="E196" s="76"/>
      <c r="F196" s="76"/>
      <c r="G196" s="76"/>
      <c r="H196" s="76"/>
      <c r="I196" s="76"/>
      <c r="J196" s="76"/>
      <c r="K196" s="77">
        <f>+K154+K166+K167+K170+K176+K185+K192</f>
        <v>1860377081.48</v>
      </c>
      <c r="L196" s="77"/>
      <c r="M196" s="77"/>
      <c r="N196" s="77"/>
      <c r="O196" s="77"/>
      <c r="P196" s="77"/>
      <c r="Q196" s="77"/>
    </row>
    <row r="197" spans="1:17" s="2" customFormat="1" ht="20.25" customHeight="1" x14ac:dyDescent="0.25">
      <c r="A197" s="78" t="s">
        <v>25</v>
      </c>
      <c r="B197" s="78"/>
      <c r="C197" s="78"/>
      <c r="D197" s="78"/>
      <c r="E197" s="78"/>
      <c r="F197" s="78"/>
      <c r="G197" s="78"/>
      <c r="H197" s="78"/>
      <c r="I197" s="78"/>
      <c r="J197" s="78"/>
      <c r="K197" s="79">
        <f>+L150+K196</f>
        <v>2263124014.4700003</v>
      </c>
      <c r="L197" s="80"/>
      <c r="M197" s="80"/>
      <c r="N197" s="80"/>
      <c r="O197" s="80"/>
      <c r="P197" s="80"/>
      <c r="Q197" s="81"/>
    </row>
    <row r="198" spans="1:17" s="2" customFormat="1" ht="18" customHeight="1" x14ac:dyDescent="0.25">
      <c r="A198" s="78" t="s">
        <v>231</v>
      </c>
      <c r="B198" s="78"/>
      <c r="C198" s="78"/>
      <c r="D198" s="78"/>
      <c r="E198" s="78"/>
      <c r="F198" s="78"/>
      <c r="G198" s="78"/>
      <c r="H198" s="78"/>
      <c r="I198" s="78"/>
      <c r="J198" s="78"/>
      <c r="K198" s="89">
        <f>L292</f>
        <v>1417541311.0700002</v>
      </c>
      <c r="L198" s="89"/>
      <c r="M198" s="89"/>
      <c r="N198" s="89"/>
      <c r="O198" s="89"/>
      <c r="P198" s="89"/>
      <c r="Q198" s="89"/>
    </row>
    <row r="199" spans="1:17" s="2" customFormat="1" x14ac:dyDescent="0.25">
      <c r="A199" s="90"/>
      <c r="B199" s="91"/>
      <c r="C199" s="91"/>
      <c r="D199" s="91"/>
      <c r="E199" s="91"/>
      <c r="F199" s="91"/>
      <c r="G199" s="91"/>
      <c r="H199" s="91"/>
      <c r="I199" s="91"/>
      <c r="J199" s="91"/>
      <c r="K199" s="91"/>
      <c r="L199" s="91"/>
      <c r="M199" s="91"/>
      <c r="N199" s="91"/>
      <c r="O199" s="91"/>
      <c r="P199" s="91"/>
      <c r="Q199" s="92"/>
    </row>
    <row r="200" spans="1:17" s="2" customFormat="1" ht="27.75" customHeight="1" x14ac:dyDescent="0.25">
      <c r="A200" s="93" t="s">
        <v>26</v>
      </c>
      <c r="B200" s="94"/>
      <c r="C200" s="94"/>
      <c r="D200" s="94"/>
      <c r="E200" s="94"/>
      <c r="F200" s="94"/>
      <c r="G200" s="94"/>
      <c r="H200" s="94"/>
      <c r="I200" s="94"/>
      <c r="J200" s="94"/>
      <c r="K200" s="94"/>
      <c r="L200" s="94"/>
      <c r="M200" s="94"/>
      <c r="N200" s="94"/>
      <c r="O200" s="94"/>
      <c r="P200" s="94"/>
      <c r="Q200" s="95"/>
    </row>
    <row r="201" spans="1:17" s="2" customFormat="1" ht="18.75" x14ac:dyDescent="0.25">
      <c r="A201" s="96"/>
      <c r="B201" s="97"/>
      <c r="C201" s="97"/>
      <c r="D201" s="97"/>
      <c r="E201" s="97"/>
      <c r="F201" s="97"/>
      <c r="G201" s="97"/>
      <c r="H201" s="97"/>
      <c r="I201" s="97"/>
      <c r="J201" s="97"/>
      <c r="K201" s="97"/>
      <c r="L201" s="97"/>
      <c r="M201" s="97"/>
      <c r="N201" s="97"/>
      <c r="O201" s="97"/>
      <c r="P201" s="97"/>
      <c r="Q201" s="98"/>
    </row>
    <row r="202" spans="1:17" s="2" customFormat="1" ht="33.75" customHeight="1" x14ac:dyDescent="0.25">
      <c r="A202" s="99" t="s">
        <v>356</v>
      </c>
      <c r="B202" s="100"/>
      <c r="C202" s="100"/>
      <c r="D202" s="100"/>
      <c r="E202" s="100"/>
      <c r="F202" s="100"/>
      <c r="G202" s="100"/>
      <c r="H202" s="100"/>
      <c r="I202" s="100"/>
      <c r="J202" s="100"/>
      <c r="K202" s="100"/>
      <c r="L202" s="100"/>
      <c r="M202" s="100"/>
      <c r="N202" s="100"/>
      <c r="O202" s="100"/>
      <c r="P202" s="100"/>
      <c r="Q202" s="101"/>
    </row>
    <row r="203" spans="1:17" s="2" customFormat="1" ht="21.75" customHeight="1" x14ac:dyDescent="0.25">
      <c r="A203" s="312" t="s">
        <v>271</v>
      </c>
      <c r="B203" s="312"/>
      <c r="C203" s="312"/>
      <c r="D203" s="312"/>
      <c r="E203" s="312"/>
      <c r="F203" s="312"/>
      <c r="G203" s="312"/>
      <c r="H203" s="312"/>
      <c r="I203" s="312"/>
      <c r="J203" s="103">
        <v>1091833554.5699999</v>
      </c>
      <c r="K203" s="103"/>
      <c r="L203" s="103"/>
      <c r="M203" s="103"/>
      <c r="N203" s="103"/>
      <c r="O203" s="103"/>
      <c r="P203" s="103"/>
      <c r="Q203" s="103"/>
    </row>
    <row r="204" spans="1:17" s="2" customFormat="1" ht="21.75" customHeight="1" x14ac:dyDescent="0.25">
      <c r="A204" s="312" t="s">
        <v>272</v>
      </c>
      <c r="B204" s="312"/>
      <c r="C204" s="312"/>
      <c r="D204" s="312"/>
      <c r="E204" s="312"/>
      <c r="F204" s="312"/>
      <c r="G204" s="312"/>
      <c r="H204" s="312"/>
      <c r="I204" s="312"/>
      <c r="J204" s="103">
        <v>1091833554.5699999</v>
      </c>
      <c r="K204" s="103"/>
      <c r="L204" s="103"/>
      <c r="M204" s="103"/>
      <c r="N204" s="103"/>
      <c r="O204" s="103"/>
      <c r="P204" s="103"/>
      <c r="Q204" s="103"/>
    </row>
    <row r="205" spans="1:17" s="2" customFormat="1" ht="22.5" customHeight="1" x14ac:dyDescent="0.25">
      <c r="A205" s="313" t="s">
        <v>165</v>
      </c>
      <c r="B205" s="313"/>
      <c r="C205" s="313"/>
      <c r="D205" s="313"/>
      <c r="E205" s="313"/>
      <c r="F205" s="313"/>
      <c r="G205" s="313"/>
      <c r="H205" s="313"/>
      <c r="I205" s="313"/>
      <c r="J205" s="314">
        <f>J204-J203</f>
        <v>0</v>
      </c>
      <c r="K205" s="314"/>
      <c r="L205" s="314"/>
      <c r="M205" s="314"/>
      <c r="N205" s="314"/>
      <c r="O205" s="314"/>
      <c r="P205" s="314"/>
      <c r="Q205" s="314"/>
    </row>
    <row r="206" spans="1:17" s="2" customFormat="1" x14ac:dyDescent="0.25">
      <c r="A206" s="316"/>
      <c r="B206" s="317"/>
      <c r="C206" s="317"/>
      <c r="D206" s="317"/>
      <c r="E206" s="317"/>
      <c r="F206" s="317"/>
      <c r="G206" s="317"/>
      <c r="H206" s="317"/>
      <c r="I206" s="317"/>
      <c r="J206" s="317"/>
      <c r="K206" s="317"/>
      <c r="L206" s="317"/>
      <c r="M206" s="317"/>
      <c r="N206" s="317"/>
      <c r="O206" s="317"/>
      <c r="P206" s="317"/>
      <c r="Q206" s="318"/>
    </row>
    <row r="207" spans="1:17" s="2" customFormat="1" ht="126.75" customHeight="1" x14ac:dyDescent="0.25">
      <c r="A207" s="113" t="s">
        <v>370</v>
      </c>
      <c r="B207" s="113"/>
      <c r="C207" s="113"/>
      <c r="D207" s="113"/>
      <c r="E207" s="113"/>
      <c r="F207" s="113"/>
      <c r="G207" s="113"/>
      <c r="H207" s="113"/>
      <c r="I207" s="113"/>
      <c r="J207" s="113"/>
      <c r="K207" s="113"/>
      <c r="L207" s="113"/>
      <c r="M207" s="113"/>
      <c r="N207" s="113"/>
      <c r="O207" s="113"/>
      <c r="P207" s="113"/>
      <c r="Q207" s="113"/>
    </row>
    <row r="208" spans="1:17" s="2" customFormat="1" x14ac:dyDescent="0.25">
      <c r="A208" s="109"/>
      <c r="B208" s="110"/>
      <c r="C208" s="110"/>
      <c r="D208" s="110"/>
      <c r="E208" s="110"/>
      <c r="F208" s="110"/>
      <c r="G208" s="110"/>
      <c r="H208" s="110"/>
      <c r="I208" s="110"/>
      <c r="J208" s="110"/>
      <c r="K208" s="110"/>
      <c r="L208" s="110"/>
      <c r="M208" s="110"/>
      <c r="N208" s="110"/>
      <c r="O208" s="110"/>
      <c r="P208" s="110"/>
      <c r="Q208" s="111"/>
    </row>
    <row r="209" spans="1:17" s="2" customFormat="1" x14ac:dyDescent="0.25">
      <c r="A209" s="312" t="s">
        <v>273</v>
      </c>
      <c r="B209" s="312"/>
      <c r="C209" s="312"/>
      <c r="D209" s="312"/>
      <c r="E209" s="312"/>
      <c r="F209" s="312"/>
      <c r="G209" s="312"/>
      <c r="H209" s="312"/>
      <c r="I209" s="312"/>
      <c r="J209" s="103">
        <v>-263777915.25999999</v>
      </c>
      <c r="K209" s="103"/>
      <c r="L209" s="103"/>
      <c r="M209" s="103"/>
      <c r="N209" s="103"/>
      <c r="O209" s="103"/>
      <c r="P209" s="103"/>
      <c r="Q209" s="103"/>
    </row>
    <row r="210" spans="1:17" s="2" customFormat="1" x14ac:dyDescent="0.25">
      <c r="A210" s="319" t="s">
        <v>274</v>
      </c>
      <c r="B210" s="319"/>
      <c r="C210" s="319"/>
      <c r="D210" s="319"/>
      <c r="E210" s="319"/>
      <c r="F210" s="319"/>
      <c r="G210" s="319"/>
      <c r="H210" s="319"/>
      <c r="I210" s="319"/>
      <c r="J210" s="320">
        <v>555851368.41999996</v>
      </c>
      <c r="K210" s="320"/>
      <c r="L210" s="320"/>
      <c r="M210" s="320"/>
      <c r="N210" s="320"/>
      <c r="O210" s="320"/>
      <c r="P210" s="320"/>
      <c r="Q210" s="320"/>
    </row>
    <row r="211" spans="1:17" s="2" customFormat="1" x14ac:dyDescent="0.25">
      <c r="A211" s="312" t="s">
        <v>165</v>
      </c>
      <c r="B211" s="312"/>
      <c r="C211" s="312"/>
      <c r="D211" s="312"/>
      <c r="E211" s="312"/>
      <c r="F211" s="312"/>
      <c r="G211" s="312"/>
      <c r="H211" s="312"/>
      <c r="I211" s="312"/>
      <c r="J211" s="103">
        <f>J209-J210</f>
        <v>-819629283.67999995</v>
      </c>
      <c r="K211" s="103"/>
      <c r="L211" s="103"/>
      <c r="M211" s="103"/>
      <c r="N211" s="103"/>
      <c r="O211" s="103"/>
      <c r="P211" s="103"/>
      <c r="Q211" s="103"/>
    </row>
    <row r="212" spans="1:17" s="2" customFormat="1" x14ac:dyDescent="0.25">
      <c r="A212" s="445"/>
      <c r="B212" s="446"/>
      <c r="C212" s="446"/>
      <c r="D212" s="446"/>
      <c r="E212" s="446"/>
      <c r="F212" s="446"/>
      <c r="G212" s="446"/>
      <c r="H212" s="446"/>
      <c r="I212" s="446"/>
      <c r="J212" s="446"/>
      <c r="K212" s="446"/>
      <c r="L212" s="446"/>
      <c r="M212" s="446"/>
      <c r="N212" s="446"/>
      <c r="O212" s="446"/>
      <c r="P212" s="446"/>
      <c r="Q212" s="447"/>
    </row>
    <row r="213" spans="1:17" s="2" customFormat="1" x14ac:dyDescent="0.25">
      <c r="A213" s="445"/>
      <c r="B213" s="446"/>
      <c r="C213" s="446"/>
      <c r="D213" s="446"/>
      <c r="E213" s="446"/>
      <c r="F213" s="446"/>
      <c r="G213" s="446"/>
      <c r="H213" s="446"/>
      <c r="I213" s="446"/>
      <c r="J213" s="446"/>
      <c r="K213" s="446"/>
      <c r="L213" s="446"/>
      <c r="M213" s="446"/>
      <c r="N213" s="446"/>
      <c r="O213" s="446"/>
      <c r="P213" s="446"/>
      <c r="Q213" s="447"/>
    </row>
    <row r="214" spans="1:17" s="2" customFormat="1" ht="30.75" customHeight="1" x14ac:dyDescent="0.25">
      <c r="A214" s="315" t="s">
        <v>27</v>
      </c>
      <c r="B214" s="315"/>
      <c r="C214" s="315"/>
      <c r="D214" s="315"/>
      <c r="E214" s="315"/>
      <c r="F214" s="315"/>
      <c r="G214" s="315"/>
      <c r="H214" s="315"/>
      <c r="I214" s="315"/>
      <c r="J214" s="315"/>
      <c r="K214" s="315"/>
      <c r="L214" s="315"/>
      <c r="M214" s="315"/>
      <c r="N214" s="315"/>
      <c r="O214" s="315"/>
      <c r="P214" s="315"/>
      <c r="Q214" s="315"/>
    </row>
    <row r="215" spans="1:17" s="2" customFormat="1" x14ac:dyDescent="0.25">
      <c r="A215" s="276"/>
      <c r="B215" s="277"/>
      <c r="C215" s="277"/>
      <c r="D215" s="277"/>
      <c r="E215" s="277"/>
      <c r="F215" s="277"/>
      <c r="G215" s="277"/>
      <c r="H215" s="277"/>
      <c r="I215" s="278"/>
      <c r="J215" s="309">
        <v>2022</v>
      </c>
      <c r="K215" s="310"/>
      <c r="L215" s="309">
        <v>2021</v>
      </c>
      <c r="M215" s="311"/>
      <c r="N215" s="311"/>
      <c r="O215" s="311"/>
      <c r="P215" s="311"/>
      <c r="Q215" s="310"/>
    </row>
    <row r="216" spans="1:17" s="2" customFormat="1" x14ac:dyDescent="0.25">
      <c r="A216" s="64" t="s">
        <v>167</v>
      </c>
      <c r="B216" s="65"/>
      <c r="C216" s="65"/>
      <c r="D216" s="65"/>
      <c r="E216" s="65"/>
      <c r="F216" s="65"/>
      <c r="G216" s="65"/>
      <c r="H216" s="65"/>
      <c r="I216" s="66"/>
      <c r="J216" s="83">
        <f>L14</f>
        <v>2138031.5</v>
      </c>
      <c r="K216" s="85"/>
      <c r="L216" s="83">
        <v>-284924.21000000002</v>
      </c>
      <c r="M216" s="84"/>
      <c r="N216" s="84"/>
      <c r="O216" s="84"/>
      <c r="P216" s="84"/>
      <c r="Q216" s="85"/>
    </row>
    <row r="217" spans="1:17" s="2" customFormat="1" x14ac:dyDescent="0.25">
      <c r="A217" s="64" t="s">
        <v>166</v>
      </c>
      <c r="B217" s="65"/>
      <c r="C217" s="65"/>
      <c r="D217" s="65"/>
      <c r="E217" s="65"/>
      <c r="F217" s="65"/>
      <c r="G217" s="65"/>
      <c r="H217" s="65"/>
      <c r="I217" s="66"/>
      <c r="J217" s="83">
        <f>L16</f>
        <v>775077706.10000014</v>
      </c>
      <c r="K217" s="85"/>
      <c r="L217" s="83">
        <v>174526445.59999999</v>
      </c>
      <c r="M217" s="84"/>
      <c r="N217" s="84"/>
      <c r="O217" s="84"/>
      <c r="P217" s="84"/>
      <c r="Q217" s="85"/>
    </row>
    <row r="218" spans="1:17" s="2" customFormat="1" x14ac:dyDescent="0.25">
      <c r="A218" s="64" t="s">
        <v>168</v>
      </c>
      <c r="B218" s="65"/>
      <c r="C218" s="65"/>
      <c r="D218" s="65"/>
      <c r="E218" s="65"/>
      <c r="F218" s="65"/>
      <c r="G218" s="65"/>
      <c r="H218" s="65"/>
      <c r="I218" s="66"/>
      <c r="J218" s="83">
        <v>0</v>
      </c>
      <c r="K218" s="85"/>
      <c r="L218" s="83">
        <v>0</v>
      </c>
      <c r="M218" s="84"/>
      <c r="N218" s="84"/>
      <c r="O218" s="84"/>
      <c r="P218" s="84"/>
      <c r="Q218" s="85"/>
    </row>
    <row r="219" spans="1:17" s="2" customFormat="1" x14ac:dyDescent="0.25">
      <c r="A219" s="64" t="s">
        <v>28</v>
      </c>
      <c r="B219" s="65"/>
      <c r="C219" s="65"/>
      <c r="D219" s="65"/>
      <c r="E219" s="65"/>
      <c r="F219" s="65"/>
      <c r="G219" s="65"/>
      <c r="H219" s="65"/>
      <c r="I219" s="66"/>
      <c r="J219" s="83">
        <v>0</v>
      </c>
      <c r="K219" s="85"/>
      <c r="L219" s="83">
        <v>0</v>
      </c>
      <c r="M219" s="84"/>
      <c r="N219" s="84"/>
      <c r="O219" s="84"/>
      <c r="P219" s="84"/>
      <c r="Q219" s="85"/>
    </row>
    <row r="220" spans="1:17" s="2" customFormat="1" x14ac:dyDescent="0.25">
      <c r="A220" s="64" t="s">
        <v>169</v>
      </c>
      <c r="B220" s="65"/>
      <c r="C220" s="65"/>
      <c r="D220" s="65"/>
      <c r="E220" s="65"/>
      <c r="F220" s="65"/>
      <c r="G220" s="65"/>
      <c r="H220" s="65"/>
      <c r="I220" s="66"/>
      <c r="J220" s="83">
        <v>0</v>
      </c>
      <c r="K220" s="85"/>
      <c r="L220" s="83">
        <v>0</v>
      </c>
      <c r="M220" s="84"/>
      <c r="N220" s="84"/>
      <c r="O220" s="84"/>
      <c r="P220" s="84"/>
      <c r="Q220" s="85"/>
    </row>
    <row r="221" spans="1:17" s="2" customFormat="1" ht="16.5" customHeight="1" x14ac:dyDescent="0.25">
      <c r="A221" s="64" t="s">
        <v>217</v>
      </c>
      <c r="B221" s="65"/>
      <c r="C221" s="65"/>
      <c r="D221" s="65"/>
      <c r="E221" s="65"/>
      <c r="F221" s="65"/>
      <c r="G221" s="65"/>
      <c r="H221" s="65"/>
      <c r="I221" s="66"/>
      <c r="J221" s="83">
        <v>0</v>
      </c>
      <c r="K221" s="85"/>
      <c r="L221" s="83">
        <v>0</v>
      </c>
      <c r="M221" s="84"/>
      <c r="N221" s="84"/>
      <c r="O221" s="84"/>
      <c r="P221" s="84"/>
      <c r="Q221" s="85"/>
    </row>
    <row r="222" spans="1:17" s="2" customFormat="1" ht="19.5" customHeight="1" x14ac:dyDescent="0.25">
      <c r="A222" s="64" t="s">
        <v>218</v>
      </c>
      <c r="B222" s="65"/>
      <c r="C222" s="65"/>
      <c r="D222" s="65"/>
      <c r="E222" s="65"/>
      <c r="F222" s="65"/>
      <c r="G222" s="65"/>
      <c r="H222" s="65"/>
      <c r="I222" s="66"/>
      <c r="J222" s="83">
        <v>0</v>
      </c>
      <c r="K222" s="85"/>
      <c r="L222" s="83">
        <v>0</v>
      </c>
      <c r="M222" s="84"/>
      <c r="N222" s="84"/>
      <c r="O222" s="84"/>
      <c r="P222" s="84"/>
      <c r="Q222" s="85"/>
    </row>
    <row r="223" spans="1:17" s="2" customFormat="1" ht="16.5" customHeight="1" x14ac:dyDescent="0.25">
      <c r="A223" s="64" t="s">
        <v>29</v>
      </c>
      <c r="B223" s="65"/>
      <c r="C223" s="65"/>
      <c r="D223" s="65"/>
      <c r="E223" s="65"/>
      <c r="F223" s="65"/>
      <c r="G223" s="65"/>
      <c r="H223" s="65"/>
      <c r="I223" s="66"/>
      <c r="J223" s="86">
        <f>SUM(J216:K217)</f>
        <v>777215737.60000014</v>
      </c>
      <c r="K223" s="88"/>
      <c r="L223" s="86">
        <f>SUM(L216:Q217)</f>
        <v>174241521.38999999</v>
      </c>
      <c r="M223" s="87"/>
      <c r="N223" s="87"/>
      <c r="O223" s="87"/>
      <c r="P223" s="87"/>
      <c r="Q223" s="88"/>
    </row>
    <row r="224" spans="1:17" s="2" customFormat="1" ht="21" customHeight="1" x14ac:dyDescent="0.25">
      <c r="A224" s="306" t="s">
        <v>30</v>
      </c>
      <c r="B224" s="307"/>
      <c r="C224" s="307"/>
      <c r="D224" s="307"/>
      <c r="E224" s="307"/>
      <c r="F224" s="307"/>
      <c r="G224" s="307"/>
      <c r="H224" s="307"/>
      <c r="I224" s="308"/>
      <c r="J224" s="79">
        <v>845582703.39999998</v>
      </c>
      <c r="K224" s="81"/>
      <c r="L224" s="79">
        <v>210856101.86000001</v>
      </c>
      <c r="M224" s="80"/>
      <c r="N224" s="80"/>
      <c r="O224" s="80"/>
      <c r="P224" s="80"/>
      <c r="Q224" s="81"/>
    </row>
    <row r="225" spans="1:17" s="2" customFormat="1" ht="20.25" customHeight="1" x14ac:dyDescent="0.25">
      <c r="A225" s="122" t="s">
        <v>232</v>
      </c>
      <c r="B225" s="123"/>
      <c r="C225" s="123"/>
      <c r="D225" s="123"/>
      <c r="E225" s="123"/>
      <c r="F225" s="123"/>
      <c r="G225" s="123"/>
      <c r="H225" s="123"/>
      <c r="I225" s="124"/>
      <c r="J225" s="58">
        <v>0</v>
      </c>
      <c r="K225" s="56"/>
      <c r="L225" s="56">
        <v>0</v>
      </c>
      <c r="M225" s="56"/>
      <c r="N225" s="56"/>
      <c r="O225" s="56"/>
      <c r="P225" s="56"/>
      <c r="Q225" s="57"/>
    </row>
    <row r="226" spans="1:17" s="2" customFormat="1" x14ac:dyDescent="0.25">
      <c r="A226" s="122" t="s">
        <v>31</v>
      </c>
      <c r="B226" s="123"/>
      <c r="C226" s="123"/>
      <c r="D226" s="123"/>
      <c r="E226" s="123"/>
      <c r="F226" s="123"/>
      <c r="G226" s="123"/>
      <c r="H226" s="123"/>
      <c r="I226" s="124"/>
      <c r="J226" s="58">
        <v>0</v>
      </c>
      <c r="K226" s="57"/>
      <c r="L226" s="58">
        <v>0</v>
      </c>
      <c r="M226" s="56"/>
      <c r="N226" s="56"/>
      <c r="O226" s="56"/>
      <c r="P226" s="56"/>
      <c r="Q226" s="57"/>
    </row>
    <row r="227" spans="1:17" s="2" customFormat="1" x14ac:dyDescent="0.25">
      <c r="A227" s="122" t="s">
        <v>32</v>
      </c>
      <c r="B227" s="123"/>
      <c r="C227" s="123"/>
      <c r="D227" s="123"/>
      <c r="E227" s="123"/>
      <c r="F227" s="123"/>
      <c r="G227" s="123"/>
      <c r="H227" s="123"/>
      <c r="I227" s="124"/>
      <c r="J227" s="58">
        <v>0</v>
      </c>
      <c r="K227" s="57"/>
      <c r="L227" s="58">
        <v>0</v>
      </c>
      <c r="M227" s="56"/>
      <c r="N227" s="56"/>
      <c r="O227" s="56"/>
      <c r="P227" s="56"/>
      <c r="Q227" s="57"/>
    </row>
    <row r="228" spans="1:17" s="2" customFormat="1" x14ac:dyDescent="0.25">
      <c r="A228" s="122" t="s">
        <v>33</v>
      </c>
      <c r="B228" s="123"/>
      <c r="C228" s="123"/>
      <c r="D228" s="123"/>
      <c r="E228" s="123"/>
      <c r="F228" s="123"/>
      <c r="G228" s="123"/>
      <c r="H228" s="123"/>
      <c r="I228" s="124"/>
      <c r="J228" s="58">
        <v>0</v>
      </c>
      <c r="K228" s="57"/>
      <c r="L228" s="58">
        <v>0</v>
      </c>
      <c r="M228" s="56"/>
      <c r="N228" s="56"/>
      <c r="O228" s="56"/>
      <c r="P228" s="56"/>
      <c r="Q228" s="57"/>
    </row>
    <row r="229" spans="1:17" s="2" customFormat="1" x14ac:dyDescent="0.25">
      <c r="A229" s="122" t="s">
        <v>34</v>
      </c>
      <c r="B229" s="123"/>
      <c r="C229" s="123"/>
      <c r="D229" s="123"/>
      <c r="E229" s="123"/>
      <c r="F229" s="123"/>
      <c r="G229" s="123"/>
      <c r="H229" s="123"/>
      <c r="I229" s="124"/>
      <c r="J229" s="58">
        <v>0</v>
      </c>
      <c r="K229" s="57"/>
      <c r="L229" s="58">
        <v>0</v>
      </c>
      <c r="M229" s="56"/>
      <c r="N229" s="56"/>
      <c r="O229" s="56"/>
      <c r="P229" s="56"/>
      <c r="Q229" s="57"/>
    </row>
    <row r="230" spans="1:17" s="2" customFormat="1" x14ac:dyDescent="0.25">
      <c r="A230" s="122" t="s">
        <v>219</v>
      </c>
      <c r="B230" s="123"/>
      <c r="C230" s="123"/>
      <c r="D230" s="123"/>
      <c r="E230" s="123"/>
      <c r="F230" s="123"/>
      <c r="G230" s="123"/>
      <c r="H230" s="123"/>
      <c r="I230" s="124"/>
      <c r="J230" s="58">
        <v>0</v>
      </c>
      <c r="K230" s="57"/>
      <c r="L230" s="58">
        <v>0</v>
      </c>
      <c r="M230" s="56"/>
      <c r="N230" s="56"/>
      <c r="O230" s="56"/>
      <c r="P230" s="56"/>
      <c r="Q230" s="57"/>
    </row>
    <row r="231" spans="1:17" s="2" customFormat="1" x14ac:dyDescent="0.25">
      <c r="A231" s="122" t="s">
        <v>35</v>
      </c>
      <c r="B231" s="123"/>
      <c r="C231" s="123"/>
      <c r="D231" s="123"/>
      <c r="E231" s="123"/>
      <c r="F231" s="123"/>
      <c r="G231" s="123"/>
      <c r="H231" s="123"/>
      <c r="I231" s="123"/>
      <c r="J231" s="56">
        <v>0</v>
      </c>
      <c r="K231" s="57"/>
      <c r="L231" s="58">
        <v>0</v>
      </c>
      <c r="M231" s="56"/>
      <c r="N231" s="56"/>
      <c r="O231" s="56"/>
      <c r="P231" s="56"/>
      <c r="Q231" s="57"/>
    </row>
    <row r="232" spans="1:17" s="2" customFormat="1" ht="15" customHeight="1" x14ac:dyDescent="0.25">
      <c r="A232" s="156"/>
      <c r="B232" s="72"/>
      <c r="C232" s="72"/>
      <c r="D232" s="72"/>
      <c r="E232" s="72"/>
      <c r="F232" s="72"/>
      <c r="G232" s="72"/>
      <c r="H232" s="72"/>
      <c r="I232" s="72"/>
      <c r="J232" s="72"/>
      <c r="K232" s="72"/>
      <c r="L232" s="72"/>
      <c r="M232" s="72"/>
      <c r="N232" s="72"/>
      <c r="O232" s="72"/>
      <c r="P232" s="72"/>
      <c r="Q232" s="157"/>
    </row>
    <row r="233" spans="1:17" s="2" customFormat="1" ht="29.25" customHeight="1" x14ac:dyDescent="0.25">
      <c r="A233" s="270" t="s">
        <v>36</v>
      </c>
      <c r="B233" s="270"/>
      <c r="C233" s="270"/>
      <c r="D233" s="270"/>
      <c r="E233" s="270"/>
      <c r="F233" s="270"/>
      <c r="G233" s="270"/>
      <c r="H233" s="270"/>
      <c r="I233" s="270"/>
      <c r="J233" s="270"/>
      <c r="K233" s="270"/>
      <c r="L233" s="270"/>
      <c r="M233" s="270"/>
      <c r="N233" s="270"/>
      <c r="O233" s="270"/>
      <c r="P233" s="270"/>
      <c r="Q233" s="270"/>
    </row>
    <row r="234" spans="1:17" s="2" customFormat="1" ht="27.75" customHeight="1" x14ac:dyDescent="0.25">
      <c r="A234" s="270"/>
      <c r="B234" s="270"/>
      <c r="C234" s="270"/>
      <c r="D234" s="270"/>
      <c r="E234" s="270"/>
      <c r="F234" s="270"/>
      <c r="G234" s="270"/>
      <c r="H234" s="270"/>
      <c r="I234" s="270"/>
      <c r="J234" s="270"/>
      <c r="K234" s="270"/>
      <c r="L234" s="270"/>
      <c r="M234" s="270"/>
      <c r="N234" s="270"/>
      <c r="O234" s="270"/>
      <c r="P234" s="270"/>
      <c r="Q234" s="270"/>
    </row>
    <row r="235" spans="1:17" s="2" customFormat="1" ht="12.75" customHeight="1" x14ac:dyDescent="0.25">
      <c r="A235" s="303"/>
      <c r="B235" s="304"/>
      <c r="C235" s="304"/>
      <c r="D235" s="304"/>
      <c r="E235" s="304"/>
      <c r="F235" s="304"/>
      <c r="G235" s="304"/>
      <c r="H235" s="304"/>
      <c r="I235" s="304"/>
      <c r="J235" s="304"/>
      <c r="K235" s="304"/>
      <c r="L235" s="304"/>
      <c r="M235" s="304"/>
      <c r="N235" s="304"/>
      <c r="O235" s="304"/>
      <c r="P235" s="304"/>
      <c r="Q235" s="305"/>
    </row>
    <row r="236" spans="1:17" s="2" customFormat="1" ht="18.75" x14ac:dyDescent="0.25">
      <c r="A236" s="298" t="s">
        <v>280</v>
      </c>
      <c r="B236" s="299"/>
      <c r="C236" s="299"/>
      <c r="D236" s="299"/>
      <c r="E236" s="299"/>
      <c r="F236" s="299"/>
      <c r="G236" s="299"/>
      <c r="H236" s="299"/>
      <c r="I236" s="299"/>
      <c r="J236" s="299"/>
      <c r="K236" s="299"/>
      <c r="L236" s="299"/>
      <c r="M236" s="299"/>
      <c r="N236" s="299"/>
      <c r="O236" s="299"/>
      <c r="P236" s="299"/>
      <c r="Q236" s="300"/>
    </row>
    <row r="237" spans="1:17" s="2" customFormat="1" ht="19.5" customHeight="1" x14ac:dyDescent="0.25">
      <c r="A237" s="286" t="s">
        <v>220</v>
      </c>
      <c r="B237" s="287"/>
      <c r="C237" s="287"/>
      <c r="D237" s="287"/>
      <c r="E237" s="287"/>
      <c r="F237" s="287"/>
      <c r="G237" s="287"/>
      <c r="H237" s="287"/>
      <c r="I237" s="287"/>
      <c r="J237" s="287"/>
      <c r="K237" s="287"/>
      <c r="L237" s="287"/>
      <c r="M237" s="287"/>
      <c r="N237" s="287"/>
      <c r="O237" s="287"/>
      <c r="P237" s="287"/>
      <c r="Q237" s="288"/>
    </row>
    <row r="238" spans="1:17" s="2" customFormat="1" ht="21.75" customHeight="1" x14ac:dyDescent="0.25">
      <c r="A238" s="292" t="s">
        <v>358</v>
      </c>
      <c r="B238" s="293"/>
      <c r="C238" s="293"/>
      <c r="D238" s="293"/>
      <c r="E238" s="293"/>
      <c r="F238" s="293"/>
      <c r="G238" s="293"/>
      <c r="H238" s="293"/>
      <c r="I238" s="293"/>
      <c r="J238" s="293"/>
      <c r="K238" s="293"/>
      <c r="L238" s="293"/>
      <c r="M238" s="293"/>
      <c r="N238" s="293"/>
      <c r="O238" s="293"/>
      <c r="P238" s="293"/>
      <c r="Q238" s="294"/>
    </row>
    <row r="239" spans="1:17" s="2" customFormat="1" x14ac:dyDescent="0.25">
      <c r="A239" s="90"/>
      <c r="B239" s="91"/>
      <c r="C239" s="91"/>
      <c r="D239" s="91"/>
      <c r="E239" s="91"/>
      <c r="F239" s="91"/>
      <c r="G239" s="91"/>
      <c r="H239" s="91"/>
      <c r="I239" s="91"/>
      <c r="J239" s="91"/>
      <c r="K239" s="91"/>
      <c r="L239" s="91"/>
      <c r="M239" s="91"/>
      <c r="N239" s="91"/>
      <c r="O239" s="91"/>
      <c r="P239" s="91"/>
      <c r="Q239" s="92"/>
    </row>
    <row r="240" spans="1:17" s="2" customFormat="1" ht="23.25" customHeight="1" x14ac:dyDescent="0.25">
      <c r="A240" s="78" t="s">
        <v>37</v>
      </c>
      <c r="B240" s="78"/>
      <c r="C240" s="78"/>
      <c r="D240" s="78"/>
      <c r="E240" s="78"/>
      <c r="F240" s="78"/>
      <c r="G240" s="78"/>
      <c r="H240" s="78"/>
      <c r="I240" s="78"/>
      <c r="J240" s="78"/>
      <c r="K240" s="78"/>
      <c r="L240" s="82">
        <v>2495149335.9200001</v>
      </c>
      <c r="M240" s="82"/>
      <c r="N240" s="82"/>
      <c r="O240" s="82"/>
      <c r="P240" s="82"/>
      <c r="Q240" s="82"/>
    </row>
    <row r="241" spans="1:17" s="2" customFormat="1" ht="23.25" customHeight="1" x14ac:dyDescent="0.25">
      <c r="A241" s="76" t="s">
        <v>38</v>
      </c>
      <c r="B241" s="76"/>
      <c r="C241" s="76"/>
      <c r="D241" s="76"/>
      <c r="E241" s="76"/>
      <c r="F241" s="76"/>
      <c r="G241" s="76"/>
      <c r="H241" s="76"/>
      <c r="I241" s="76"/>
      <c r="J241" s="76"/>
      <c r="K241" s="76"/>
      <c r="L241" s="302">
        <f>SUM(L242:Q246)</f>
        <v>0</v>
      </c>
      <c r="M241" s="302"/>
      <c r="N241" s="302"/>
      <c r="O241" s="302"/>
      <c r="P241" s="302"/>
      <c r="Q241" s="302"/>
    </row>
    <row r="242" spans="1:17" s="2" customFormat="1" x14ac:dyDescent="0.25">
      <c r="A242" s="74" t="s">
        <v>170</v>
      </c>
      <c r="B242" s="74"/>
      <c r="C242" s="74"/>
      <c r="D242" s="74"/>
      <c r="E242" s="74"/>
      <c r="F242" s="74"/>
      <c r="G242" s="74"/>
      <c r="H242" s="74"/>
      <c r="I242" s="74"/>
      <c r="J242" s="74"/>
      <c r="K242" s="74"/>
      <c r="L242" s="301">
        <v>0</v>
      </c>
      <c r="M242" s="301"/>
      <c r="N242" s="301"/>
      <c r="O242" s="301"/>
      <c r="P242" s="301"/>
      <c r="Q242" s="301"/>
    </row>
    <row r="243" spans="1:17" s="2" customFormat="1" x14ac:dyDescent="0.25">
      <c r="A243" s="74" t="s">
        <v>39</v>
      </c>
      <c r="B243" s="74"/>
      <c r="C243" s="74"/>
      <c r="D243" s="74"/>
      <c r="E243" s="74"/>
      <c r="F243" s="74"/>
      <c r="G243" s="74"/>
      <c r="H243" s="74"/>
      <c r="I243" s="74"/>
      <c r="J243" s="74"/>
      <c r="K243" s="74"/>
      <c r="L243" s="301">
        <v>0</v>
      </c>
      <c r="M243" s="301"/>
      <c r="N243" s="301"/>
      <c r="O243" s="301"/>
      <c r="P243" s="301"/>
      <c r="Q243" s="301"/>
    </row>
    <row r="244" spans="1:17" s="2" customFormat="1" x14ac:dyDescent="0.25">
      <c r="A244" s="74" t="s">
        <v>40</v>
      </c>
      <c r="B244" s="74"/>
      <c r="C244" s="74"/>
      <c r="D244" s="74"/>
      <c r="E244" s="74"/>
      <c r="F244" s="74"/>
      <c r="G244" s="74"/>
      <c r="H244" s="74"/>
      <c r="I244" s="74"/>
      <c r="J244" s="74"/>
      <c r="K244" s="74"/>
      <c r="L244" s="301">
        <v>0</v>
      </c>
      <c r="M244" s="301"/>
      <c r="N244" s="301"/>
      <c r="O244" s="301"/>
      <c r="P244" s="301"/>
      <c r="Q244" s="301"/>
    </row>
    <row r="245" spans="1:17" s="2" customFormat="1" x14ac:dyDescent="0.25">
      <c r="A245" s="104" t="s">
        <v>41</v>
      </c>
      <c r="B245" s="104"/>
      <c r="C245" s="104"/>
      <c r="D245" s="104"/>
      <c r="E245" s="104"/>
      <c r="F245" s="104"/>
      <c r="G245" s="104"/>
      <c r="H245" s="104"/>
      <c r="I245" s="104"/>
      <c r="J245" s="104"/>
      <c r="K245" s="104"/>
      <c r="L245" s="75">
        <v>0</v>
      </c>
      <c r="M245" s="75"/>
      <c r="N245" s="75"/>
      <c r="O245" s="75"/>
      <c r="P245" s="75"/>
      <c r="Q245" s="75"/>
    </row>
    <row r="246" spans="1:17" s="2" customFormat="1" x14ac:dyDescent="0.25">
      <c r="A246" s="104" t="s">
        <v>42</v>
      </c>
      <c r="B246" s="104"/>
      <c r="C246" s="104"/>
      <c r="D246" s="104"/>
      <c r="E246" s="104"/>
      <c r="F246" s="104"/>
      <c r="G246" s="104"/>
      <c r="H246" s="104"/>
      <c r="I246" s="104"/>
      <c r="J246" s="104"/>
      <c r="K246" s="104"/>
      <c r="L246" s="75">
        <v>0</v>
      </c>
      <c r="M246" s="75"/>
      <c r="N246" s="75"/>
      <c r="O246" s="75"/>
      <c r="P246" s="75"/>
      <c r="Q246" s="75"/>
    </row>
    <row r="247" spans="1:17" s="2" customFormat="1" ht="22.5" customHeight="1" x14ac:dyDescent="0.25">
      <c r="A247" s="78" t="s">
        <v>43</v>
      </c>
      <c r="B247" s="78"/>
      <c r="C247" s="78"/>
      <c r="D247" s="78"/>
      <c r="E247" s="78"/>
      <c r="F247" s="78"/>
      <c r="G247" s="78"/>
      <c r="H247" s="78"/>
      <c r="I247" s="78"/>
      <c r="J247" s="78"/>
      <c r="K247" s="78"/>
      <c r="L247" s="82">
        <f>SUM(L248:Q250)</f>
        <v>232025321.44999999</v>
      </c>
      <c r="M247" s="82"/>
      <c r="N247" s="82"/>
      <c r="O247" s="82"/>
      <c r="P247" s="82"/>
      <c r="Q247" s="82"/>
    </row>
    <row r="248" spans="1:17" s="2" customFormat="1" x14ac:dyDescent="0.25">
      <c r="A248" s="104" t="s">
        <v>171</v>
      </c>
      <c r="B248" s="104"/>
      <c r="C248" s="104"/>
      <c r="D248" s="104"/>
      <c r="E248" s="104"/>
      <c r="F248" s="104"/>
      <c r="G248" s="104"/>
      <c r="H248" s="104"/>
      <c r="I248" s="104"/>
      <c r="J248" s="104"/>
      <c r="K248" s="104"/>
      <c r="L248" s="75">
        <v>0</v>
      </c>
      <c r="M248" s="75"/>
      <c r="N248" s="75"/>
      <c r="O248" s="75"/>
      <c r="P248" s="75"/>
      <c r="Q248" s="75"/>
    </row>
    <row r="249" spans="1:17" s="2" customFormat="1" x14ac:dyDescent="0.25">
      <c r="A249" s="104" t="s">
        <v>44</v>
      </c>
      <c r="B249" s="104"/>
      <c r="C249" s="104"/>
      <c r="D249" s="104"/>
      <c r="E249" s="104"/>
      <c r="F249" s="104"/>
      <c r="G249" s="104"/>
      <c r="H249" s="104"/>
      <c r="I249" s="104"/>
      <c r="J249" s="104"/>
      <c r="K249" s="104"/>
      <c r="L249" s="75">
        <v>232025321.44999999</v>
      </c>
      <c r="M249" s="75"/>
      <c r="N249" s="75"/>
      <c r="O249" s="75"/>
      <c r="P249" s="75"/>
      <c r="Q249" s="75"/>
    </row>
    <row r="250" spans="1:17" s="2" customFormat="1" x14ac:dyDescent="0.25">
      <c r="A250" s="104" t="s">
        <v>45</v>
      </c>
      <c r="B250" s="104"/>
      <c r="C250" s="104"/>
      <c r="D250" s="104"/>
      <c r="E250" s="104"/>
      <c r="F250" s="104"/>
      <c r="G250" s="104"/>
      <c r="H250" s="104"/>
      <c r="I250" s="104"/>
      <c r="J250" s="104"/>
      <c r="K250" s="104"/>
      <c r="L250" s="75">
        <v>0</v>
      </c>
      <c r="M250" s="75"/>
      <c r="N250" s="75"/>
      <c r="O250" s="75"/>
      <c r="P250" s="75"/>
      <c r="Q250" s="75"/>
    </row>
    <row r="251" spans="1:17" s="2" customFormat="1" ht="24" customHeight="1" x14ac:dyDescent="0.25">
      <c r="A251" s="78" t="s">
        <v>275</v>
      </c>
      <c r="B251" s="78"/>
      <c r="C251" s="78"/>
      <c r="D251" s="78"/>
      <c r="E251" s="78"/>
      <c r="F251" s="78"/>
      <c r="G251" s="78"/>
      <c r="H251" s="78"/>
      <c r="I251" s="78"/>
      <c r="J251" s="78"/>
      <c r="K251" s="78"/>
      <c r="L251" s="82">
        <f>+L240+L241-L247</f>
        <v>2263124014.4700003</v>
      </c>
      <c r="M251" s="82"/>
      <c r="N251" s="82"/>
      <c r="O251" s="82"/>
      <c r="P251" s="82"/>
      <c r="Q251" s="82"/>
    </row>
    <row r="252" spans="1:17" s="2" customFormat="1" ht="12" customHeight="1" x14ac:dyDescent="0.25">
      <c r="A252" s="90"/>
      <c r="B252" s="91"/>
      <c r="C252" s="91"/>
      <c r="D252" s="91"/>
      <c r="E252" s="91"/>
      <c r="F252" s="91"/>
      <c r="G252" s="91"/>
      <c r="H252" s="91"/>
      <c r="I252" s="91"/>
      <c r="J252" s="91"/>
      <c r="K252" s="91"/>
      <c r="L252" s="91"/>
      <c r="M252" s="91"/>
      <c r="N252" s="91"/>
      <c r="O252" s="91"/>
      <c r="P252" s="91"/>
      <c r="Q252" s="92"/>
    </row>
    <row r="253" spans="1:17" s="2" customFormat="1" ht="35.25" customHeight="1" x14ac:dyDescent="0.25">
      <c r="A253" s="113" t="s">
        <v>371</v>
      </c>
      <c r="B253" s="113"/>
      <c r="C253" s="113"/>
      <c r="D253" s="113"/>
      <c r="E253" s="113"/>
      <c r="F253" s="113"/>
      <c r="G253" s="113"/>
      <c r="H253" s="113"/>
      <c r="I253" s="113"/>
      <c r="J253" s="113"/>
      <c r="K253" s="113"/>
      <c r="L253" s="113"/>
      <c r="M253" s="113"/>
      <c r="N253" s="113"/>
      <c r="O253" s="113"/>
      <c r="P253" s="113"/>
      <c r="Q253" s="113"/>
    </row>
    <row r="254" spans="1:17" s="2" customFormat="1" x14ac:dyDescent="0.25">
      <c r="A254" s="90"/>
      <c r="B254" s="91"/>
      <c r="C254" s="91"/>
      <c r="D254" s="91"/>
      <c r="E254" s="91"/>
      <c r="F254" s="91"/>
      <c r="G254" s="91"/>
      <c r="H254" s="91"/>
      <c r="I254" s="91"/>
      <c r="J254" s="91"/>
      <c r="K254" s="91"/>
      <c r="L254" s="91"/>
      <c r="M254" s="91"/>
      <c r="N254" s="91"/>
      <c r="O254" s="91"/>
      <c r="P254" s="91"/>
      <c r="Q254" s="92"/>
    </row>
    <row r="255" spans="1:17" s="2" customFormat="1" ht="18.75" x14ac:dyDescent="0.25">
      <c r="A255" s="298" t="s">
        <v>280</v>
      </c>
      <c r="B255" s="299"/>
      <c r="C255" s="299"/>
      <c r="D255" s="299"/>
      <c r="E255" s="299"/>
      <c r="F255" s="299"/>
      <c r="G255" s="299"/>
      <c r="H255" s="299"/>
      <c r="I255" s="299"/>
      <c r="J255" s="299"/>
      <c r="K255" s="299"/>
      <c r="L255" s="299"/>
      <c r="M255" s="299"/>
      <c r="N255" s="299"/>
      <c r="O255" s="299"/>
      <c r="P255" s="299"/>
      <c r="Q255" s="300"/>
    </row>
    <row r="256" spans="1:17" s="2" customFormat="1" ht="18.75" x14ac:dyDescent="0.25">
      <c r="A256" s="286" t="s">
        <v>46</v>
      </c>
      <c r="B256" s="287"/>
      <c r="C256" s="287"/>
      <c r="D256" s="287"/>
      <c r="E256" s="287"/>
      <c r="F256" s="287"/>
      <c r="G256" s="287"/>
      <c r="H256" s="287"/>
      <c r="I256" s="287"/>
      <c r="J256" s="287"/>
      <c r="K256" s="287"/>
      <c r="L256" s="287"/>
      <c r="M256" s="287"/>
      <c r="N256" s="287"/>
      <c r="O256" s="287"/>
      <c r="P256" s="287"/>
      <c r="Q256" s="288"/>
    </row>
    <row r="257" spans="1:17" s="2" customFormat="1" ht="18.75" x14ac:dyDescent="0.25">
      <c r="A257" s="289" t="s">
        <v>358</v>
      </c>
      <c r="B257" s="290"/>
      <c r="C257" s="290"/>
      <c r="D257" s="290"/>
      <c r="E257" s="290"/>
      <c r="F257" s="290"/>
      <c r="G257" s="290"/>
      <c r="H257" s="290"/>
      <c r="I257" s="290"/>
      <c r="J257" s="290"/>
      <c r="K257" s="290"/>
      <c r="L257" s="290"/>
      <c r="M257" s="290"/>
      <c r="N257" s="290"/>
      <c r="O257" s="290"/>
      <c r="P257" s="290"/>
      <c r="Q257" s="291"/>
    </row>
    <row r="258" spans="1:17" s="2" customFormat="1" ht="24.75" customHeight="1" x14ac:dyDescent="0.25">
      <c r="A258" s="292" t="s">
        <v>172</v>
      </c>
      <c r="B258" s="293"/>
      <c r="C258" s="293"/>
      <c r="D258" s="293"/>
      <c r="E258" s="293"/>
      <c r="F258" s="293"/>
      <c r="G258" s="293"/>
      <c r="H258" s="293"/>
      <c r="I258" s="293"/>
      <c r="J258" s="293"/>
      <c r="K258" s="293"/>
      <c r="L258" s="293"/>
      <c r="M258" s="293"/>
      <c r="N258" s="293"/>
      <c r="O258" s="293"/>
      <c r="P258" s="293"/>
      <c r="Q258" s="294"/>
    </row>
    <row r="259" spans="1:17" s="2" customFormat="1" ht="18.75" x14ac:dyDescent="0.25">
      <c r="A259" s="295"/>
      <c r="B259" s="296"/>
      <c r="C259" s="296"/>
      <c r="D259" s="296"/>
      <c r="E259" s="296"/>
      <c r="F259" s="296"/>
      <c r="G259" s="296"/>
      <c r="H259" s="296"/>
      <c r="I259" s="296"/>
      <c r="J259" s="296"/>
      <c r="K259" s="296"/>
      <c r="L259" s="296"/>
      <c r="M259" s="296"/>
      <c r="N259" s="296"/>
      <c r="O259" s="296"/>
      <c r="P259" s="296"/>
      <c r="Q259" s="297"/>
    </row>
    <row r="260" spans="1:17" s="2" customFormat="1" ht="21" customHeight="1" x14ac:dyDescent="0.25">
      <c r="A260" s="284" t="s">
        <v>47</v>
      </c>
      <c r="B260" s="284"/>
      <c r="C260" s="284"/>
      <c r="D260" s="284"/>
      <c r="E260" s="284"/>
      <c r="F260" s="284"/>
      <c r="G260" s="284"/>
      <c r="H260" s="284"/>
      <c r="I260" s="284"/>
      <c r="J260" s="284"/>
      <c r="K260" s="284"/>
      <c r="L260" s="283">
        <v>1857687539</v>
      </c>
      <c r="M260" s="283"/>
      <c r="N260" s="283"/>
      <c r="O260" s="283"/>
      <c r="P260" s="283"/>
      <c r="Q260" s="283"/>
    </row>
    <row r="261" spans="1:17" ht="11.25" customHeight="1" x14ac:dyDescent="0.25">
      <c r="A261" s="284"/>
      <c r="B261" s="284"/>
      <c r="C261" s="284"/>
      <c r="D261" s="284"/>
      <c r="E261" s="284"/>
      <c r="F261" s="284"/>
      <c r="G261" s="284"/>
      <c r="H261" s="284"/>
      <c r="I261" s="284"/>
      <c r="J261" s="284"/>
      <c r="K261" s="284"/>
      <c r="L261" s="283"/>
      <c r="M261" s="283"/>
      <c r="N261" s="283"/>
      <c r="O261" s="283"/>
      <c r="P261" s="283"/>
      <c r="Q261" s="283"/>
    </row>
    <row r="262" spans="1:17" ht="17.25" customHeight="1" x14ac:dyDescent="0.25">
      <c r="A262" s="284" t="s">
        <v>48</v>
      </c>
      <c r="B262" s="284"/>
      <c r="C262" s="284"/>
      <c r="D262" s="284"/>
      <c r="E262" s="284"/>
      <c r="F262" s="284"/>
      <c r="G262" s="284"/>
      <c r="H262" s="284"/>
      <c r="I262" s="284"/>
      <c r="J262" s="284"/>
      <c r="K262" s="284"/>
      <c r="L262" s="283">
        <f>SUM(L264:Q280)</f>
        <v>451431949.60999995</v>
      </c>
      <c r="M262" s="283"/>
      <c r="N262" s="283"/>
      <c r="O262" s="283"/>
      <c r="P262" s="283"/>
      <c r="Q262" s="283"/>
    </row>
    <row r="263" spans="1:17" x14ac:dyDescent="0.25">
      <c r="A263" s="235"/>
      <c r="B263" s="235"/>
      <c r="C263" s="235"/>
      <c r="D263" s="235"/>
      <c r="E263" s="235"/>
      <c r="F263" s="235"/>
      <c r="G263" s="235"/>
      <c r="H263" s="235"/>
      <c r="I263" s="235"/>
      <c r="J263" s="235"/>
      <c r="K263" s="235"/>
      <c r="L263" s="285"/>
      <c r="M263" s="285"/>
      <c r="N263" s="285"/>
      <c r="O263" s="285"/>
      <c r="P263" s="285"/>
      <c r="Q263" s="285"/>
    </row>
    <row r="264" spans="1:17" ht="15" customHeight="1" x14ac:dyDescent="0.25">
      <c r="A264" s="70" t="s">
        <v>143</v>
      </c>
      <c r="B264" s="70"/>
      <c r="C264" s="70"/>
      <c r="D264" s="70"/>
      <c r="E264" s="70"/>
      <c r="F264" s="70"/>
      <c r="G264" s="70"/>
      <c r="H264" s="70"/>
      <c r="I264" s="70"/>
      <c r="J264" s="70"/>
      <c r="K264" s="70"/>
      <c r="L264" s="71">
        <f>194584.7+278375.21+512436.98+623214.84</f>
        <v>1608611.73</v>
      </c>
      <c r="M264" s="71"/>
      <c r="N264" s="71"/>
      <c r="O264" s="71"/>
      <c r="P264" s="71"/>
      <c r="Q264" s="71"/>
    </row>
    <row r="265" spans="1:17" s="2" customFormat="1" x14ac:dyDescent="0.25">
      <c r="A265" s="70" t="s">
        <v>144</v>
      </c>
      <c r="B265" s="70"/>
      <c r="C265" s="70"/>
      <c r="D265" s="70"/>
      <c r="E265" s="70"/>
      <c r="F265" s="70"/>
      <c r="G265" s="70"/>
      <c r="H265" s="70"/>
      <c r="I265" s="70"/>
      <c r="J265" s="70"/>
      <c r="K265" s="70"/>
      <c r="L265" s="71">
        <f>21927.95+102105.73+247858.82+54154.75</f>
        <v>426047.25</v>
      </c>
      <c r="M265" s="71"/>
      <c r="N265" s="71"/>
      <c r="O265" s="71"/>
      <c r="P265" s="71"/>
      <c r="Q265" s="71"/>
    </row>
    <row r="266" spans="1:17" s="2" customFormat="1" ht="15" customHeight="1" x14ac:dyDescent="0.25">
      <c r="A266" s="70" t="s">
        <v>145</v>
      </c>
      <c r="B266" s="70"/>
      <c r="C266" s="70"/>
      <c r="D266" s="70"/>
      <c r="E266" s="70"/>
      <c r="F266" s="70"/>
      <c r="G266" s="70"/>
      <c r="H266" s="70"/>
      <c r="I266" s="70"/>
      <c r="J266" s="70"/>
      <c r="K266" s="70"/>
      <c r="L266" s="71">
        <f>32652.84+80985.4</f>
        <v>113638.23999999999</v>
      </c>
      <c r="M266" s="71"/>
      <c r="N266" s="71"/>
      <c r="O266" s="71"/>
      <c r="P266" s="71"/>
      <c r="Q266" s="71"/>
    </row>
    <row r="267" spans="1:17" s="2" customFormat="1" ht="15" customHeight="1" x14ac:dyDescent="0.25">
      <c r="A267" s="70" t="s">
        <v>120</v>
      </c>
      <c r="B267" s="70"/>
      <c r="C267" s="70"/>
      <c r="D267" s="70"/>
      <c r="E267" s="70"/>
      <c r="F267" s="70"/>
      <c r="G267" s="70"/>
      <c r="H267" s="70"/>
      <c r="I267" s="70"/>
      <c r="J267" s="70"/>
      <c r="K267" s="70"/>
      <c r="L267" s="71">
        <f>906400+259600+2685864</f>
        <v>3851864</v>
      </c>
      <c r="M267" s="71"/>
      <c r="N267" s="71"/>
      <c r="O267" s="71"/>
      <c r="P267" s="71"/>
      <c r="Q267" s="71"/>
    </row>
    <row r="268" spans="1:17" s="2" customFormat="1" x14ac:dyDescent="0.25">
      <c r="A268" s="70" t="s">
        <v>121</v>
      </c>
      <c r="B268" s="70"/>
      <c r="C268" s="70"/>
      <c r="D268" s="70"/>
      <c r="E268" s="70"/>
      <c r="F268" s="70"/>
      <c r="G268" s="70"/>
      <c r="H268" s="70"/>
      <c r="I268" s="70"/>
      <c r="J268" s="70"/>
      <c r="K268" s="70"/>
      <c r="L268" s="71">
        <v>0</v>
      </c>
      <c r="M268" s="71"/>
      <c r="N268" s="71"/>
      <c r="O268" s="71"/>
      <c r="P268" s="71"/>
      <c r="Q268" s="71"/>
    </row>
    <row r="269" spans="1:17" s="2" customFormat="1" x14ac:dyDescent="0.25">
      <c r="A269" s="70" t="s">
        <v>116</v>
      </c>
      <c r="B269" s="70"/>
      <c r="C269" s="70"/>
      <c r="D269" s="70"/>
      <c r="E269" s="70"/>
      <c r="F269" s="70"/>
      <c r="G269" s="70"/>
      <c r="H269" s="70"/>
      <c r="I269" s="70"/>
      <c r="J269" s="70"/>
      <c r="K269" s="70"/>
      <c r="L269" s="71">
        <f>46746.41+423410.9-0.03+362881.44</f>
        <v>833038.72</v>
      </c>
      <c r="M269" s="71"/>
      <c r="N269" s="71"/>
      <c r="O269" s="71"/>
      <c r="P269" s="71"/>
      <c r="Q269" s="71"/>
    </row>
    <row r="270" spans="1:17" x14ac:dyDescent="0.25">
      <c r="A270" s="70" t="s">
        <v>122</v>
      </c>
      <c r="B270" s="70"/>
      <c r="C270" s="70"/>
      <c r="D270" s="70"/>
      <c r="E270" s="70"/>
      <c r="F270" s="70"/>
      <c r="G270" s="70"/>
      <c r="H270" s="70"/>
      <c r="I270" s="70"/>
      <c r="J270" s="70"/>
      <c r="K270" s="70"/>
      <c r="L270" s="71">
        <v>0</v>
      </c>
      <c r="M270" s="71"/>
      <c r="N270" s="71"/>
      <c r="O270" s="71"/>
      <c r="P270" s="71"/>
      <c r="Q270" s="71"/>
    </row>
    <row r="271" spans="1:17" x14ac:dyDescent="0.25">
      <c r="A271" s="70" t="s">
        <v>123</v>
      </c>
      <c r="B271" s="70"/>
      <c r="C271" s="70"/>
      <c r="D271" s="70"/>
      <c r="E271" s="70"/>
      <c r="F271" s="70"/>
      <c r="G271" s="70"/>
      <c r="H271" s="70"/>
      <c r="I271" s="70"/>
      <c r="J271" s="70"/>
      <c r="K271" s="70"/>
      <c r="L271" s="71">
        <v>0</v>
      </c>
      <c r="M271" s="71"/>
      <c r="N271" s="71"/>
      <c r="O271" s="71"/>
      <c r="P271" s="71"/>
      <c r="Q271" s="71"/>
    </row>
    <row r="272" spans="1:17" x14ac:dyDescent="0.25">
      <c r="A272" s="70" t="s">
        <v>214</v>
      </c>
      <c r="B272" s="70"/>
      <c r="C272" s="70"/>
      <c r="D272" s="70"/>
      <c r="E272" s="70"/>
      <c r="F272" s="70"/>
      <c r="G272" s="70"/>
      <c r="H272" s="70"/>
      <c r="I272" s="70"/>
      <c r="J272" s="70"/>
      <c r="K272" s="70"/>
      <c r="L272" s="71">
        <f>299280+6738.44</f>
        <v>306018.44</v>
      </c>
      <c r="M272" s="71"/>
      <c r="N272" s="71"/>
      <c r="O272" s="71"/>
      <c r="P272" s="71"/>
      <c r="Q272" s="71"/>
    </row>
    <row r="273" spans="1:17" x14ac:dyDescent="0.25">
      <c r="A273" s="64" t="s">
        <v>228</v>
      </c>
      <c r="B273" s="65"/>
      <c r="C273" s="65"/>
      <c r="D273" s="65"/>
      <c r="E273" s="65"/>
      <c r="F273" s="65"/>
      <c r="G273" s="65"/>
      <c r="H273" s="65"/>
      <c r="I273" s="65"/>
      <c r="J273" s="65"/>
      <c r="K273" s="66"/>
      <c r="L273" s="67">
        <v>835478.47</v>
      </c>
      <c r="M273" s="68"/>
      <c r="N273" s="68"/>
      <c r="O273" s="68"/>
      <c r="P273" s="68"/>
      <c r="Q273" s="69"/>
    </row>
    <row r="274" spans="1:17" x14ac:dyDescent="0.25">
      <c r="A274" s="70" t="s">
        <v>85</v>
      </c>
      <c r="B274" s="70"/>
      <c r="C274" s="70"/>
      <c r="D274" s="70"/>
      <c r="E274" s="70"/>
      <c r="F274" s="70"/>
      <c r="G274" s="70"/>
      <c r="H274" s="70"/>
      <c r="I274" s="70"/>
      <c r="J274" s="70"/>
      <c r="K274" s="70"/>
      <c r="L274" s="71">
        <v>0</v>
      </c>
      <c r="M274" s="71"/>
      <c r="N274" s="71"/>
      <c r="O274" s="71"/>
      <c r="P274" s="71"/>
      <c r="Q274" s="71"/>
    </row>
    <row r="275" spans="1:17" x14ac:dyDescent="0.25">
      <c r="A275" s="70" t="s">
        <v>49</v>
      </c>
      <c r="B275" s="70"/>
      <c r="C275" s="70"/>
      <c r="D275" s="70"/>
      <c r="E275" s="70"/>
      <c r="F275" s="70"/>
      <c r="G275" s="70"/>
      <c r="H275" s="70"/>
      <c r="I275" s="70"/>
      <c r="J275" s="70"/>
      <c r="K275" s="70"/>
      <c r="L275" s="71">
        <v>3090619.9</v>
      </c>
      <c r="M275" s="71"/>
      <c r="N275" s="71"/>
      <c r="O275" s="71"/>
      <c r="P275" s="71"/>
      <c r="Q275" s="71"/>
    </row>
    <row r="276" spans="1:17" x14ac:dyDescent="0.25">
      <c r="A276" s="70" t="s">
        <v>50</v>
      </c>
      <c r="B276" s="70"/>
      <c r="C276" s="70"/>
      <c r="D276" s="70"/>
      <c r="E276" s="70"/>
      <c r="F276" s="70"/>
      <c r="G276" s="70"/>
      <c r="H276" s="70"/>
      <c r="I276" s="70"/>
      <c r="J276" s="70"/>
      <c r="K276" s="70"/>
      <c r="L276" s="71">
        <v>0</v>
      </c>
      <c r="M276" s="71"/>
      <c r="N276" s="71"/>
      <c r="O276" s="71"/>
      <c r="P276" s="71"/>
      <c r="Q276" s="71"/>
    </row>
    <row r="277" spans="1:17" x14ac:dyDescent="0.25">
      <c r="A277" s="70" t="s">
        <v>51</v>
      </c>
      <c r="B277" s="70"/>
      <c r="C277" s="70"/>
      <c r="D277" s="70"/>
      <c r="E277" s="70"/>
      <c r="F277" s="70"/>
      <c r="G277" s="70"/>
      <c r="H277" s="70"/>
      <c r="I277" s="70"/>
      <c r="J277" s="70"/>
      <c r="K277" s="70"/>
      <c r="L277" s="71">
        <v>10493844.560000001</v>
      </c>
      <c r="M277" s="71"/>
      <c r="N277" s="71"/>
      <c r="O277" s="71"/>
      <c r="P277" s="71"/>
      <c r="Q277" s="71"/>
    </row>
    <row r="278" spans="1:17" x14ac:dyDescent="0.25">
      <c r="A278" s="70" t="s">
        <v>190</v>
      </c>
      <c r="B278" s="70"/>
      <c r="C278" s="70"/>
      <c r="D278" s="70"/>
      <c r="E278" s="70"/>
      <c r="F278" s="70"/>
      <c r="G278" s="70"/>
      <c r="H278" s="70"/>
      <c r="I278" s="70"/>
      <c r="J278" s="70"/>
      <c r="K278" s="70"/>
      <c r="L278" s="71">
        <f>62545070.42+491254.61</f>
        <v>63036325.030000001</v>
      </c>
      <c r="M278" s="71"/>
      <c r="N278" s="71"/>
      <c r="O278" s="71"/>
      <c r="P278" s="71"/>
      <c r="Q278" s="71"/>
    </row>
    <row r="279" spans="1:17" x14ac:dyDescent="0.25">
      <c r="A279" s="70" t="s">
        <v>173</v>
      </c>
      <c r="B279" s="70"/>
      <c r="C279" s="70"/>
      <c r="D279" s="70"/>
      <c r="E279" s="70"/>
      <c r="F279" s="70"/>
      <c r="G279" s="70"/>
      <c r="H279" s="70"/>
      <c r="I279" s="70"/>
      <c r="J279" s="70"/>
      <c r="K279" s="70"/>
      <c r="L279" s="71">
        <v>351024939.56999999</v>
      </c>
      <c r="M279" s="71"/>
      <c r="N279" s="71"/>
      <c r="O279" s="71"/>
      <c r="P279" s="71"/>
      <c r="Q279" s="71"/>
    </row>
    <row r="280" spans="1:17" x14ac:dyDescent="0.25">
      <c r="A280" s="70" t="s">
        <v>52</v>
      </c>
      <c r="B280" s="70"/>
      <c r="C280" s="70"/>
      <c r="D280" s="70"/>
      <c r="E280" s="70"/>
      <c r="F280" s="70"/>
      <c r="G280" s="70"/>
      <c r="H280" s="70"/>
      <c r="I280" s="70"/>
      <c r="J280" s="70"/>
      <c r="K280" s="70"/>
      <c r="L280" s="71">
        <v>15811523.699999999</v>
      </c>
      <c r="M280" s="71"/>
      <c r="N280" s="71"/>
      <c r="O280" s="71"/>
      <c r="P280" s="71"/>
      <c r="Q280" s="71"/>
    </row>
    <row r="281" spans="1:17" x14ac:dyDescent="0.25">
      <c r="A281" s="232"/>
      <c r="B281" s="232"/>
      <c r="C281" s="232"/>
      <c r="D281" s="232"/>
      <c r="E281" s="232"/>
      <c r="F281" s="232"/>
      <c r="G281" s="232"/>
      <c r="H281" s="232"/>
      <c r="I281" s="232"/>
      <c r="J281" s="232"/>
      <c r="K281" s="232"/>
      <c r="L281" s="232"/>
      <c r="M281" s="232"/>
      <c r="N281" s="232"/>
      <c r="O281" s="232"/>
      <c r="P281" s="232"/>
      <c r="Q281" s="232"/>
    </row>
    <row r="282" spans="1:17" ht="21.75" customHeight="1" x14ac:dyDescent="0.25">
      <c r="A282" s="78" t="s">
        <v>174</v>
      </c>
      <c r="B282" s="78"/>
      <c r="C282" s="78"/>
      <c r="D282" s="78"/>
      <c r="E282" s="78"/>
      <c r="F282" s="78"/>
      <c r="G282" s="78"/>
      <c r="H282" s="78"/>
      <c r="I282" s="78"/>
      <c r="J282" s="78"/>
      <c r="K282" s="78"/>
      <c r="L282" s="283">
        <f>SUM(L284:Q290)</f>
        <v>11285721.68</v>
      </c>
      <c r="M282" s="283"/>
      <c r="N282" s="283"/>
      <c r="O282" s="283"/>
      <c r="P282" s="283"/>
      <c r="Q282" s="283"/>
    </row>
    <row r="283" spans="1:17" x14ac:dyDescent="0.25">
      <c r="A283" s="235"/>
      <c r="B283" s="235"/>
      <c r="C283" s="235"/>
      <c r="D283" s="235"/>
      <c r="E283" s="235"/>
      <c r="F283" s="235"/>
      <c r="G283" s="235"/>
      <c r="H283" s="235"/>
      <c r="I283" s="235"/>
      <c r="J283" s="235"/>
      <c r="K283" s="235"/>
      <c r="L283" s="235"/>
      <c r="M283" s="235"/>
      <c r="N283" s="235"/>
      <c r="O283" s="235"/>
      <c r="P283" s="235"/>
      <c r="Q283" s="235"/>
    </row>
    <row r="284" spans="1:17" x14ac:dyDescent="0.25">
      <c r="A284" s="70" t="s">
        <v>277</v>
      </c>
      <c r="B284" s="70"/>
      <c r="C284" s="70"/>
      <c r="D284" s="70"/>
      <c r="E284" s="70"/>
      <c r="F284" s="70"/>
      <c r="G284" s="70"/>
      <c r="H284" s="70"/>
      <c r="I284" s="70"/>
      <c r="J284" s="70"/>
      <c r="K284" s="70"/>
      <c r="L284" s="71">
        <v>0</v>
      </c>
      <c r="M284" s="71"/>
      <c r="N284" s="71"/>
      <c r="O284" s="71"/>
      <c r="P284" s="71"/>
      <c r="Q284" s="71"/>
    </row>
    <row r="285" spans="1:17" x14ac:dyDescent="0.25">
      <c r="A285" s="70" t="s">
        <v>53</v>
      </c>
      <c r="B285" s="70"/>
      <c r="C285" s="70"/>
      <c r="D285" s="70"/>
      <c r="E285" s="70"/>
      <c r="F285" s="70"/>
      <c r="G285" s="70"/>
      <c r="H285" s="70"/>
      <c r="I285" s="70"/>
      <c r="J285" s="70"/>
      <c r="K285" s="70"/>
      <c r="L285" s="71">
        <v>0</v>
      </c>
      <c r="M285" s="71"/>
      <c r="N285" s="71"/>
      <c r="O285" s="71"/>
      <c r="P285" s="71"/>
      <c r="Q285" s="71"/>
    </row>
    <row r="286" spans="1:17" x14ac:dyDescent="0.25">
      <c r="A286" s="70" t="s">
        <v>54</v>
      </c>
      <c r="B286" s="70"/>
      <c r="C286" s="70"/>
      <c r="D286" s="70"/>
      <c r="E286" s="70"/>
      <c r="F286" s="70"/>
      <c r="G286" s="70"/>
      <c r="H286" s="70"/>
      <c r="I286" s="70"/>
      <c r="J286" s="70"/>
      <c r="K286" s="70"/>
      <c r="L286" s="71">
        <v>0</v>
      </c>
      <c r="M286" s="71"/>
      <c r="N286" s="71"/>
      <c r="O286" s="71"/>
      <c r="P286" s="71"/>
      <c r="Q286" s="71"/>
    </row>
    <row r="287" spans="1:17" x14ac:dyDescent="0.25">
      <c r="A287" s="70" t="s">
        <v>276</v>
      </c>
      <c r="B287" s="70"/>
      <c r="C287" s="70"/>
      <c r="D287" s="70"/>
      <c r="E287" s="70"/>
      <c r="F287" s="70"/>
      <c r="G287" s="70"/>
      <c r="H287" s="70"/>
      <c r="I287" s="70"/>
      <c r="J287" s="70"/>
      <c r="K287" s="70"/>
      <c r="L287" s="71">
        <v>0</v>
      </c>
      <c r="M287" s="71"/>
      <c r="N287" s="71"/>
      <c r="O287" s="71"/>
      <c r="P287" s="71"/>
      <c r="Q287" s="71"/>
    </row>
    <row r="288" spans="1:17" x14ac:dyDescent="0.25">
      <c r="A288" s="70" t="s">
        <v>55</v>
      </c>
      <c r="B288" s="70"/>
      <c r="C288" s="70"/>
      <c r="D288" s="70"/>
      <c r="E288" s="70"/>
      <c r="F288" s="70"/>
      <c r="G288" s="70"/>
      <c r="H288" s="70"/>
      <c r="I288" s="70"/>
      <c r="J288" s="70"/>
      <c r="K288" s="70"/>
      <c r="L288" s="71">
        <v>0</v>
      </c>
      <c r="M288" s="71"/>
      <c r="N288" s="71"/>
      <c r="O288" s="71"/>
      <c r="P288" s="71"/>
      <c r="Q288" s="71"/>
    </row>
    <row r="289" spans="1:17" x14ac:dyDescent="0.25">
      <c r="A289" s="70" t="s">
        <v>56</v>
      </c>
      <c r="B289" s="70"/>
      <c r="C289" s="70"/>
      <c r="D289" s="70"/>
      <c r="E289" s="70"/>
      <c r="F289" s="70"/>
      <c r="G289" s="70"/>
      <c r="H289" s="70"/>
      <c r="I289" s="70"/>
      <c r="J289" s="70"/>
      <c r="K289" s="70"/>
      <c r="L289" s="71">
        <v>13192.95</v>
      </c>
      <c r="M289" s="71"/>
      <c r="N289" s="71"/>
      <c r="O289" s="71"/>
      <c r="P289" s="71"/>
      <c r="Q289" s="71"/>
    </row>
    <row r="290" spans="1:17" ht="17.25" customHeight="1" x14ac:dyDescent="0.25">
      <c r="A290" s="70" t="s">
        <v>57</v>
      </c>
      <c r="B290" s="70"/>
      <c r="C290" s="70"/>
      <c r="D290" s="70"/>
      <c r="E290" s="70"/>
      <c r="F290" s="70"/>
      <c r="G290" s="70"/>
      <c r="H290" s="70"/>
      <c r="I290" s="70"/>
      <c r="J290" s="70"/>
      <c r="K290" s="70"/>
      <c r="L290" s="71">
        <f>11272528.73</f>
        <v>11272528.73</v>
      </c>
      <c r="M290" s="71"/>
      <c r="N290" s="71"/>
      <c r="O290" s="71"/>
      <c r="P290" s="71"/>
      <c r="Q290" s="71"/>
    </row>
    <row r="291" spans="1:17" x14ac:dyDescent="0.25">
      <c r="A291" s="232"/>
      <c r="B291" s="232"/>
      <c r="C291" s="232"/>
      <c r="D291" s="232"/>
      <c r="E291" s="232"/>
      <c r="F291" s="232"/>
      <c r="G291" s="232"/>
      <c r="H291" s="232"/>
      <c r="I291" s="232"/>
      <c r="J291" s="232"/>
      <c r="K291" s="232"/>
      <c r="L291" s="232"/>
      <c r="M291" s="232"/>
      <c r="N291" s="232"/>
      <c r="O291" s="232"/>
      <c r="P291" s="232"/>
      <c r="Q291" s="232"/>
    </row>
    <row r="292" spans="1:17" ht="18.75" customHeight="1" x14ac:dyDescent="0.25">
      <c r="A292" s="78" t="s">
        <v>58</v>
      </c>
      <c r="B292" s="78"/>
      <c r="C292" s="78"/>
      <c r="D292" s="78"/>
      <c r="E292" s="78"/>
      <c r="F292" s="78"/>
      <c r="G292" s="78"/>
      <c r="H292" s="78"/>
      <c r="I292" s="78"/>
      <c r="J292" s="78"/>
      <c r="K292" s="78"/>
      <c r="L292" s="283">
        <f>+L260-L262+L282</f>
        <v>1417541311.0700002</v>
      </c>
      <c r="M292" s="283"/>
      <c r="N292" s="283"/>
      <c r="O292" s="283"/>
      <c r="P292" s="283"/>
      <c r="Q292" s="283"/>
    </row>
    <row r="293" spans="1:17" s="2" customFormat="1" x14ac:dyDescent="0.25">
      <c r="A293" s="90"/>
      <c r="B293" s="91"/>
      <c r="C293" s="91"/>
      <c r="D293" s="91"/>
      <c r="E293" s="91"/>
      <c r="F293" s="91"/>
      <c r="G293" s="91"/>
      <c r="H293" s="91"/>
      <c r="I293" s="91"/>
      <c r="J293" s="91"/>
      <c r="K293" s="91"/>
      <c r="L293" s="91"/>
      <c r="M293" s="91"/>
      <c r="N293" s="91"/>
      <c r="O293" s="91"/>
      <c r="P293" s="91"/>
      <c r="Q293" s="92"/>
    </row>
    <row r="294" spans="1:17" s="2" customFormat="1" ht="66" customHeight="1" x14ac:dyDescent="0.25">
      <c r="A294" s="182" t="s">
        <v>372</v>
      </c>
      <c r="B294" s="183"/>
      <c r="C294" s="183"/>
      <c r="D294" s="183"/>
      <c r="E294" s="183"/>
      <c r="F294" s="183"/>
      <c r="G294" s="183"/>
      <c r="H294" s="183"/>
      <c r="I294" s="183"/>
      <c r="J294" s="183"/>
      <c r="K294" s="183"/>
      <c r="L294" s="183"/>
      <c r="M294" s="183"/>
      <c r="N294" s="183"/>
      <c r="O294" s="183"/>
      <c r="P294" s="183"/>
      <c r="Q294" s="184"/>
    </row>
    <row r="295" spans="1:17" s="2" customFormat="1" ht="36" customHeight="1" x14ac:dyDescent="0.25">
      <c r="A295" s="61" t="s">
        <v>373</v>
      </c>
      <c r="B295" s="62"/>
      <c r="C295" s="62"/>
      <c r="D295" s="62"/>
      <c r="E295" s="62"/>
      <c r="F295" s="62"/>
      <c r="G295" s="62"/>
      <c r="H295" s="62"/>
      <c r="I295" s="62"/>
      <c r="J295" s="62"/>
      <c r="K295" s="62"/>
      <c r="L295" s="62"/>
      <c r="M295" s="62"/>
      <c r="N295" s="62"/>
      <c r="O295" s="62"/>
      <c r="P295" s="62"/>
      <c r="Q295" s="63"/>
    </row>
    <row r="296" spans="1:17" s="2" customFormat="1" x14ac:dyDescent="0.25">
      <c r="A296" s="279"/>
      <c r="B296" s="280"/>
      <c r="C296" s="280"/>
      <c r="D296" s="280"/>
      <c r="E296" s="280"/>
      <c r="F296" s="280"/>
      <c r="G296" s="280"/>
      <c r="H296" s="280"/>
      <c r="I296" s="280"/>
      <c r="J296" s="280"/>
      <c r="K296" s="280"/>
      <c r="L296" s="280"/>
      <c r="M296" s="280"/>
      <c r="N296" s="280"/>
      <c r="O296" s="280"/>
      <c r="P296" s="280"/>
      <c r="Q296" s="281"/>
    </row>
    <row r="297" spans="1:17" s="2" customFormat="1" ht="27.75" customHeight="1" x14ac:dyDescent="0.25">
      <c r="A297" s="282" t="s">
        <v>175</v>
      </c>
      <c r="B297" s="282"/>
      <c r="C297" s="282"/>
      <c r="D297" s="282"/>
      <c r="E297" s="282"/>
      <c r="F297" s="282"/>
      <c r="G297" s="282"/>
      <c r="H297" s="282"/>
      <c r="I297" s="282"/>
      <c r="J297" s="282"/>
      <c r="K297" s="282"/>
      <c r="L297" s="282"/>
      <c r="M297" s="282"/>
      <c r="N297" s="282"/>
      <c r="O297" s="282"/>
      <c r="P297" s="282"/>
      <c r="Q297" s="282"/>
    </row>
    <row r="298" spans="1:17" s="2" customFormat="1" x14ac:dyDescent="0.25">
      <c r="A298" s="90"/>
      <c r="B298" s="91"/>
      <c r="C298" s="91"/>
      <c r="D298" s="91"/>
      <c r="E298" s="91"/>
      <c r="F298" s="91"/>
      <c r="G298" s="91"/>
      <c r="H298" s="91"/>
      <c r="I298" s="91"/>
      <c r="J298" s="91"/>
      <c r="K298" s="91"/>
      <c r="L298" s="91"/>
      <c r="M298" s="91"/>
      <c r="N298" s="91"/>
      <c r="O298" s="91"/>
      <c r="P298" s="91"/>
      <c r="Q298" s="92"/>
    </row>
    <row r="299" spans="1:17" s="2" customFormat="1" ht="21.75" customHeight="1" x14ac:dyDescent="0.25">
      <c r="A299" s="117" t="s">
        <v>176</v>
      </c>
      <c r="B299" s="117"/>
      <c r="C299" s="117"/>
      <c r="D299" s="117"/>
      <c r="E299" s="117"/>
      <c r="F299" s="117"/>
      <c r="G299" s="117"/>
      <c r="H299" s="117"/>
      <c r="I299" s="117"/>
      <c r="J299" s="117"/>
      <c r="K299" s="117"/>
      <c r="L299" s="117"/>
      <c r="M299" s="117"/>
      <c r="N299" s="117"/>
      <c r="O299" s="117"/>
      <c r="P299" s="117"/>
      <c r="Q299" s="117"/>
    </row>
    <row r="300" spans="1:17" s="2" customFormat="1" x14ac:dyDescent="0.25">
      <c r="A300" s="72"/>
      <c r="B300" s="72"/>
      <c r="C300" s="72"/>
      <c r="D300" s="72"/>
      <c r="E300" s="72"/>
      <c r="F300" s="72"/>
      <c r="G300" s="72"/>
      <c r="H300" s="72"/>
      <c r="I300" s="72"/>
      <c r="J300" s="72"/>
      <c r="K300" s="72"/>
      <c r="L300" s="72"/>
      <c r="M300" s="72"/>
      <c r="N300" s="72"/>
      <c r="O300" s="72"/>
      <c r="P300" s="72"/>
      <c r="Q300" s="72"/>
    </row>
    <row r="301" spans="1:17" s="2" customFormat="1" x14ac:dyDescent="0.25">
      <c r="A301" s="38"/>
      <c r="B301" s="38"/>
      <c r="C301" s="38"/>
      <c r="D301" s="38"/>
      <c r="E301" s="38"/>
      <c r="F301" s="38"/>
      <c r="G301" s="38"/>
      <c r="H301" s="38"/>
      <c r="I301" s="38"/>
      <c r="J301" s="38"/>
      <c r="K301" s="38"/>
      <c r="L301" s="38"/>
      <c r="M301" s="38"/>
      <c r="N301" s="38"/>
      <c r="O301" s="38"/>
      <c r="P301" s="38"/>
      <c r="Q301" s="38"/>
    </row>
    <row r="302" spans="1:17" s="2" customFormat="1" ht="34.5" customHeight="1" x14ac:dyDescent="0.25">
      <c r="A302" s="73" t="s">
        <v>299</v>
      </c>
      <c r="B302" s="73"/>
      <c r="C302" s="73"/>
      <c r="D302" s="73"/>
      <c r="E302" s="73"/>
      <c r="F302" s="73"/>
      <c r="G302" s="73"/>
      <c r="H302" s="35" t="s">
        <v>300</v>
      </c>
      <c r="I302" s="73" t="s">
        <v>302</v>
      </c>
      <c r="J302" s="73"/>
      <c r="K302" s="73"/>
      <c r="L302" s="73" t="s">
        <v>301</v>
      </c>
      <c r="M302" s="73"/>
      <c r="N302" s="73"/>
      <c r="O302" s="73"/>
      <c r="P302" s="73"/>
      <c r="Q302" s="73"/>
    </row>
    <row r="303" spans="1:17" s="2" customFormat="1" ht="26.25" customHeight="1" x14ac:dyDescent="0.25">
      <c r="A303" s="74" t="s">
        <v>88</v>
      </c>
      <c r="B303" s="74"/>
      <c r="C303" s="74"/>
      <c r="D303" s="74"/>
      <c r="E303" s="74"/>
      <c r="F303" s="74"/>
      <c r="G303" s="74"/>
      <c r="H303" s="49">
        <v>3</v>
      </c>
      <c r="I303" s="59" t="s">
        <v>307</v>
      </c>
      <c r="J303" s="59"/>
      <c r="K303" s="59"/>
      <c r="L303" s="59">
        <v>37207436.799999997</v>
      </c>
      <c r="M303" s="59"/>
      <c r="N303" s="59"/>
      <c r="O303" s="59"/>
      <c r="P303" s="59"/>
      <c r="Q303" s="59"/>
    </row>
    <row r="304" spans="1:17" s="2" customFormat="1" ht="13.5" customHeight="1" x14ac:dyDescent="0.25">
      <c r="A304" s="74" t="s">
        <v>68</v>
      </c>
      <c r="B304" s="74"/>
      <c r="C304" s="74"/>
      <c r="D304" s="74"/>
      <c r="E304" s="74"/>
      <c r="F304" s="74"/>
      <c r="G304" s="74"/>
      <c r="H304" s="49">
        <v>1</v>
      </c>
      <c r="I304" s="59" t="s">
        <v>307</v>
      </c>
      <c r="J304" s="59"/>
      <c r="K304" s="59"/>
      <c r="L304" s="59">
        <v>300000</v>
      </c>
      <c r="M304" s="59"/>
      <c r="N304" s="59"/>
      <c r="O304" s="59"/>
      <c r="P304" s="59"/>
      <c r="Q304" s="59"/>
    </row>
    <row r="305" spans="1:17" s="2" customFormat="1" ht="13.5" customHeight="1" x14ac:dyDescent="0.25">
      <c r="A305" s="74" t="s">
        <v>69</v>
      </c>
      <c r="B305" s="74"/>
      <c r="C305" s="74"/>
      <c r="D305" s="74"/>
      <c r="E305" s="74"/>
      <c r="F305" s="74"/>
      <c r="G305" s="74"/>
      <c r="H305" s="50">
        <v>105</v>
      </c>
      <c r="I305" s="51">
        <v>1</v>
      </c>
      <c r="J305" s="60" t="s">
        <v>312</v>
      </c>
      <c r="K305" s="60"/>
      <c r="L305" s="59">
        <v>428436.68</v>
      </c>
      <c r="M305" s="59"/>
      <c r="N305" s="59"/>
      <c r="O305" s="59"/>
      <c r="P305" s="59"/>
      <c r="Q305" s="59"/>
    </row>
    <row r="306" spans="1:17" s="2" customFormat="1" ht="13.5" customHeight="1" x14ac:dyDescent="0.25">
      <c r="A306" s="74"/>
      <c r="B306" s="74"/>
      <c r="C306" s="74"/>
      <c r="D306" s="74"/>
      <c r="E306" s="74"/>
      <c r="F306" s="74"/>
      <c r="G306" s="74"/>
      <c r="H306" s="40"/>
      <c r="I306" s="51">
        <v>26</v>
      </c>
      <c r="J306" s="60" t="s">
        <v>303</v>
      </c>
      <c r="K306" s="60"/>
      <c r="L306" s="275">
        <v>74345091.620000005</v>
      </c>
      <c r="M306" s="275"/>
      <c r="N306" s="275"/>
      <c r="O306" s="275"/>
      <c r="P306" s="275"/>
      <c r="Q306" s="275"/>
    </row>
    <row r="307" spans="1:17" s="2" customFormat="1" ht="13.5" customHeight="1" x14ac:dyDescent="0.25">
      <c r="A307" s="74"/>
      <c r="B307" s="74"/>
      <c r="C307" s="74"/>
      <c r="D307" s="74"/>
      <c r="E307" s="74"/>
      <c r="F307" s="74"/>
      <c r="G307" s="74"/>
      <c r="H307" s="40"/>
      <c r="I307" s="51">
        <v>7</v>
      </c>
      <c r="J307" s="60" t="s">
        <v>304</v>
      </c>
      <c r="K307" s="60"/>
      <c r="L307" s="275">
        <v>4882777.8600000003</v>
      </c>
      <c r="M307" s="275"/>
      <c r="N307" s="275"/>
      <c r="O307" s="275"/>
      <c r="P307" s="275"/>
      <c r="Q307" s="275"/>
    </row>
    <row r="308" spans="1:17" s="2" customFormat="1" ht="13.5" customHeight="1" x14ac:dyDescent="0.25">
      <c r="A308" s="74"/>
      <c r="B308" s="74"/>
      <c r="C308" s="74"/>
      <c r="D308" s="74"/>
      <c r="E308" s="74"/>
      <c r="F308" s="74"/>
      <c r="G308" s="74"/>
      <c r="H308" s="40"/>
      <c r="I308" s="51">
        <v>6</v>
      </c>
      <c r="J308" s="60" t="s">
        <v>305</v>
      </c>
      <c r="K308" s="60"/>
      <c r="L308" s="275">
        <v>0</v>
      </c>
      <c r="M308" s="275"/>
      <c r="N308" s="275"/>
      <c r="O308" s="275"/>
      <c r="P308" s="275"/>
      <c r="Q308" s="275"/>
    </row>
    <row r="309" spans="1:17" s="2" customFormat="1" x14ac:dyDescent="0.25">
      <c r="A309" s="74"/>
      <c r="B309" s="74"/>
      <c r="C309" s="74"/>
      <c r="D309" s="74"/>
      <c r="E309" s="74"/>
      <c r="F309" s="74"/>
      <c r="G309" s="74"/>
      <c r="H309" s="40"/>
      <c r="I309" s="51">
        <v>65</v>
      </c>
      <c r="J309" s="60" t="s">
        <v>306</v>
      </c>
      <c r="K309" s="60"/>
      <c r="L309" s="275">
        <v>69175907.530000001</v>
      </c>
      <c r="M309" s="275"/>
      <c r="N309" s="275"/>
      <c r="O309" s="275"/>
      <c r="P309" s="275"/>
      <c r="Q309" s="275"/>
    </row>
    <row r="310" spans="1:17" s="2" customFormat="1" ht="18.75" customHeight="1" x14ac:dyDescent="0.25">
      <c r="A310" s="276" t="s">
        <v>308</v>
      </c>
      <c r="B310" s="277"/>
      <c r="C310" s="277"/>
      <c r="D310" s="277"/>
      <c r="E310" s="277"/>
      <c r="F310" s="277"/>
      <c r="G310" s="277"/>
      <c r="H310" s="277"/>
      <c r="I310" s="277"/>
      <c r="J310" s="277"/>
      <c r="K310" s="278"/>
      <c r="L310" s="86">
        <f>SUM(L303:Q309)</f>
        <v>186339650.49000001</v>
      </c>
      <c r="M310" s="87"/>
      <c r="N310" s="87"/>
      <c r="O310" s="87"/>
      <c r="P310" s="87"/>
      <c r="Q310" s="88"/>
    </row>
    <row r="311" spans="1:17" s="2" customFormat="1" ht="21.75" customHeight="1" x14ac:dyDescent="0.25">
      <c r="A311" s="117" t="s">
        <v>177</v>
      </c>
      <c r="B311" s="117"/>
      <c r="C311" s="117"/>
      <c r="D311" s="117"/>
      <c r="E311" s="117"/>
      <c r="F311" s="117"/>
      <c r="G311" s="117"/>
      <c r="H311" s="117"/>
      <c r="I311" s="117"/>
      <c r="J311" s="117"/>
      <c r="K311" s="117"/>
      <c r="L311" s="117"/>
      <c r="M311" s="117"/>
      <c r="N311" s="117"/>
      <c r="O311" s="117"/>
      <c r="P311" s="117"/>
      <c r="Q311" s="117"/>
    </row>
    <row r="312" spans="1:17" s="2" customFormat="1" x14ac:dyDescent="0.25">
      <c r="A312" s="90"/>
      <c r="B312" s="91"/>
      <c r="C312" s="91"/>
      <c r="D312" s="91"/>
      <c r="E312" s="91"/>
      <c r="F312" s="91"/>
      <c r="G312" s="91"/>
      <c r="H312" s="91"/>
      <c r="I312" s="91"/>
      <c r="J312" s="91"/>
      <c r="K312" s="91"/>
      <c r="L312" s="91"/>
      <c r="M312" s="91"/>
      <c r="N312" s="91"/>
      <c r="O312" s="91"/>
      <c r="P312" s="91"/>
      <c r="Q312" s="92"/>
    </row>
    <row r="313" spans="1:17" s="2" customFormat="1" ht="22.5" customHeight="1" x14ac:dyDescent="0.25">
      <c r="A313" s="112" t="s">
        <v>59</v>
      </c>
      <c r="B313" s="112"/>
      <c r="C313" s="112"/>
      <c r="D313" s="112"/>
      <c r="E313" s="112"/>
      <c r="F313" s="112"/>
      <c r="G313" s="112"/>
      <c r="H313" s="112"/>
      <c r="I313" s="112"/>
      <c r="J313" s="112"/>
      <c r="K313" s="112"/>
      <c r="L313" s="112"/>
      <c r="M313" s="112"/>
      <c r="N313" s="112"/>
      <c r="O313" s="112"/>
      <c r="P313" s="112"/>
      <c r="Q313" s="112"/>
    </row>
    <row r="314" spans="1:17" s="2" customFormat="1" x14ac:dyDescent="0.25">
      <c r="A314" s="64" t="s">
        <v>60</v>
      </c>
      <c r="B314" s="65"/>
      <c r="C314" s="65"/>
      <c r="D314" s="65"/>
      <c r="E314" s="65"/>
      <c r="F314" s="65"/>
      <c r="G314" s="65"/>
      <c r="H314" s="65"/>
      <c r="I314" s="65"/>
      <c r="J314" s="66"/>
      <c r="K314" s="83">
        <v>3315616581.9000001</v>
      </c>
      <c r="L314" s="84"/>
      <c r="M314" s="84"/>
      <c r="N314" s="84"/>
      <c r="O314" s="84"/>
      <c r="P314" s="84"/>
      <c r="Q314" s="85"/>
    </row>
    <row r="315" spans="1:17" s="2" customFormat="1" x14ac:dyDescent="0.25">
      <c r="A315" s="64" t="s">
        <v>61</v>
      </c>
      <c r="B315" s="65"/>
      <c r="C315" s="65"/>
      <c r="D315" s="65"/>
      <c r="E315" s="65"/>
      <c r="F315" s="65"/>
      <c r="G315" s="65"/>
      <c r="H315" s="65"/>
      <c r="I315" s="65"/>
      <c r="J315" s="66"/>
      <c r="K315" s="83">
        <v>1185134878.6500001</v>
      </c>
      <c r="L315" s="84"/>
      <c r="M315" s="84"/>
      <c r="N315" s="84"/>
      <c r="O315" s="84"/>
      <c r="P315" s="84"/>
      <c r="Q315" s="85"/>
    </row>
    <row r="316" spans="1:17" s="2" customFormat="1" x14ac:dyDescent="0.25">
      <c r="A316" s="64" t="s">
        <v>333</v>
      </c>
      <c r="B316" s="65"/>
      <c r="C316" s="65"/>
      <c r="D316" s="65"/>
      <c r="E316" s="65"/>
      <c r="F316" s="65"/>
      <c r="G316" s="65"/>
      <c r="H316" s="65"/>
      <c r="I316" s="65"/>
      <c r="J316" s="66"/>
      <c r="K316" s="83">
        <v>364667632.67000002</v>
      </c>
      <c r="L316" s="84"/>
      <c r="M316" s="84"/>
      <c r="N316" s="84"/>
      <c r="O316" s="84"/>
      <c r="P316" s="84"/>
      <c r="Q316" s="85"/>
    </row>
    <row r="317" spans="1:17" s="2" customFormat="1" x14ac:dyDescent="0.25">
      <c r="A317" s="64" t="s">
        <v>107</v>
      </c>
      <c r="B317" s="65"/>
      <c r="C317" s="65"/>
      <c r="D317" s="65"/>
      <c r="E317" s="65"/>
      <c r="F317" s="65"/>
      <c r="G317" s="65"/>
      <c r="H317" s="65"/>
      <c r="I317" s="65"/>
      <c r="J317" s="66"/>
      <c r="K317" s="83">
        <v>2495149335.9200001</v>
      </c>
      <c r="L317" s="84"/>
      <c r="M317" s="84"/>
      <c r="N317" s="84"/>
      <c r="O317" s="84"/>
      <c r="P317" s="84"/>
      <c r="Q317" s="85"/>
    </row>
    <row r="318" spans="1:17" s="2" customFormat="1" x14ac:dyDescent="0.25">
      <c r="A318" s="64" t="s">
        <v>62</v>
      </c>
      <c r="B318" s="65"/>
      <c r="C318" s="65"/>
      <c r="D318" s="65"/>
      <c r="E318" s="65"/>
      <c r="F318" s="65"/>
      <c r="G318" s="65"/>
      <c r="H318" s="65"/>
      <c r="I318" s="65"/>
      <c r="J318" s="66"/>
      <c r="K318" s="83">
        <v>2495149335.9000001</v>
      </c>
      <c r="L318" s="84"/>
      <c r="M318" s="84"/>
      <c r="N318" s="84"/>
      <c r="O318" s="84"/>
      <c r="P318" s="84"/>
      <c r="Q318" s="85"/>
    </row>
    <row r="319" spans="1:17" s="2" customFormat="1" x14ac:dyDescent="0.25">
      <c r="A319" s="232"/>
      <c r="B319" s="232"/>
      <c r="C319" s="232"/>
      <c r="D319" s="232"/>
      <c r="E319" s="232"/>
      <c r="F319" s="232"/>
      <c r="G319" s="232"/>
      <c r="H319" s="232"/>
      <c r="I319" s="232"/>
      <c r="J319" s="232"/>
      <c r="K319" s="232"/>
      <c r="L319" s="232"/>
      <c r="M319" s="232"/>
      <c r="N319" s="232"/>
      <c r="O319" s="232"/>
      <c r="P319" s="232"/>
      <c r="Q319" s="232"/>
    </row>
    <row r="320" spans="1:17" s="2" customFormat="1" ht="18.75" customHeight="1" x14ac:dyDescent="0.25">
      <c r="A320" s="112" t="s">
        <v>63</v>
      </c>
      <c r="B320" s="112"/>
      <c r="C320" s="112"/>
      <c r="D320" s="112"/>
      <c r="E320" s="112"/>
      <c r="F320" s="112"/>
      <c r="G320" s="112"/>
      <c r="H320" s="112"/>
      <c r="I320" s="112"/>
      <c r="J320" s="112"/>
      <c r="K320" s="112"/>
      <c r="L320" s="112"/>
      <c r="M320" s="112"/>
      <c r="N320" s="112"/>
      <c r="O320" s="112"/>
      <c r="P320" s="112"/>
      <c r="Q320" s="112"/>
    </row>
    <row r="321" spans="1:17" s="2" customFormat="1" x14ac:dyDescent="0.25">
      <c r="A321" s="64" t="s">
        <v>64</v>
      </c>
      <c r="B321" s="65"/>
      <c r="C321" s="65"/>
      <c r="D321" s="65"/>
      <c r="E321" s="65"/>
      <c r="F321" s="65"/>
      <c r="G321" s="65"/>
      <c r="H321" s="65"/>
      <c r="I321" s="65"/>
      <c r="J321" s="66"/>
      <c r="K321" s="83">
        <v>3315616581.9000001</v>
      </c>
      <c r="L321" s="84"/>
      <c r="M321" s="84"/>
      <c r="N321" s="84"/>
      <c r="O321" s="84"/>
      <c r="P321" s="84"/>
      <c r="Q321" s="85"/>
    </row>
    <row r="322" spans="1:17" s="2" customFormat="1" x14ac:dyDescent="0.25">
      <c r="A322" s="64" t="s">
        <v>65</v>
      </c>
      <c r="B322" s="65"/>
      <c r="C322" s="65"/>
      <c r="D322" s="65"/>
      <c r="E322" s="65"/>
      <c r="F322" s="65"/>
      <c r="G322" s="65"/>
      <c r="H322" s="65"/>
      <c r="I322" s="65"/>
      <c r="J322" s="66"/>
      <c r="K322" s="83">
        <v>640692608.67999995</v>
      </c>
      <c r="L322" s="84"/>
      <c r="M322" s="84"/>
      <c r="N322" s="84"/>
      <c r="O322" s="84"/>
      <c r="P322" s="84"/>
      <c r="Q322" s="85"/>
    </row>
    <row r="323" spans="1:17" s="2" customFormat="1" x14ac:dyDescent="0.25">
      <c r="A323" s="64" t="s">
        <v>221</v>
      </c>
      <c r="B323" s="65"/>
      <c r="C323" s="65"/>
      <c r="D323" s="65"/>
      <c r="E323" s="65"/>
      <c r="F323" s="65"/>
      <c r="G323" s="65"/>
      <c r="H323" s="65"/>
      <c r="I323" s="65"/>
      <c r="J323" s="66"/>
      <c r="K323" s="83">
        <v>477621771.85000002</v>
      </c>
      <c r="L323" s="84"/>
      <c r="M323" s="84"/>
      <c r="N323" s="84"/>
      <c r="O323" s="84"/>
      <c r="P323" s="84"/>
      <c r="Q323" s="85"/>
    </row>
    <row r="324" spans="1:17" s="2" customFormat="1" x14ac:dyDescent="0.25">
      <c r="A324" s="64" t="s">
        <v>233</v>
      </c>
      <c r="B324" s="65"/>
      <c r="C324" s="65"/>
      <c r="D324" s="65"/>
      <c r="E324" s="65"/>
      <c r="F324" s="65"/>
      <c r="G324" s="65"/>
      <c r="H324" s="65"/>
      <c r="I324" s="65"/>
      <c r="J324" s="66"/>
      <c r="K324" s="83">
        <v>3152545745.0700002</v>
      </c>
      <c r="L324" s="84"/>
      <c r="M324" s="84"/>
      <c r="N324" s="84"/>
      <c r="O324" s="84"/>
      <c r="P324" s="84"/>
      <c r="Q324" s="85"/>
    </row>
    <row r="325" spans="1:17" s="2" customFormat="1" x14ac:dyDescent="0.25">
      <c r="A325" s="64" t="s">
        <v>66</v>
      </c>
      <c r="B325" s="65"/>
      <c r="C325" s="65"/>
      <c r="D325" s="65"/>
      <c r="E325" s="65"/>
      <c r="F325" s="65"/>
      <c r="G325" s="65"/>
      <c r="H325" s="65"/>
      <c r="I325" s="65"/>
      <c r="J325" s="66"/>
      <c r="K325" s="83">
        <v>1857687539</v>
      </c>
      <c r="L325" s="84"/>
      <c r="M325" s="84"/>
      <c r="N325" s="84"/>
      <c r="O325" s="84"/>
      <c r="P325" s="84"/>
      <c r="Q325" s="85"/>
    </row>
    <row r="326" spans="1:17" s="2" customFormat="1" x14ac:dyDescent="0.25">
      <c r="A326" s="64" t="s">
        <v>278</v>
      </c>
      <c r="B326" s="65"/>
      <c r="C326" s="65"/>
      <c r="D326" s="65"/>
      <c r="E326" s="65"/>
      <c r="F326" s="65"/>
      <c r="G326" s="65"/>
      <c r="H326" s="65"/>
      <c r="I326" s="65"/>
      <c r="J326" s="66"/>
      <c r="K326" s="83">
        <v>1845464761.71</v>
      </c>
      <c r="L326" s="84"/>
      <c r="M326" s="84"/>
      <c r="N326" s="84"/>
      <c r="O326" s="84"/>
      <c r="P326" s="84"/>
      <c r="Q326" s="85"/>
    </row>
    <row r="327" spans="1:17" s="2" customFormat="1" ht="18" customHeight="1" x14ac:dyDescent="0.25">
      <c r="A327" s="64" t="s">
        <v>67</v>
      </c>
      <c r="B327" s="65"/>
      <c r="C327" s="65"/>
      <c r="D327" s="65"/>
      <c r="E327" s="65"/>
      <c r="F327" s="65"/>
      <c r="G327" s="65"/>
      <c r="H327" s="65"/>
      <c r="I327" s="65"/>
      <c r="J327" s="66"/>
      <c r="K327" s="83">
        <v>1776248022.0799999</v>
      </c>
      <c r="L327" s="84"/>
      <c r="M327" s="84"/>
      <c r="N327" s="84"/>
      <c r="O327" s="84"/>
      <c r="P327" s="84"/>
      <c r="Q327" s="85"/>
    </row>
    <row r="328" spans="1:17" s="2" customFormat="1" x14ac:dyDescent="0.25">
      <c r="A328" s="200"/>
      <c r="B328" s="200"/>
      <c r="C328" s="200"/>
      <c r="D328" s="200"/>
      <c r="E328" s="200"/>
      <c r="F328" s="200"/>
      <c r="G328" s="200"/>
      <c r="H328" s="200"/>
      <c r="I328" s="200"/>
      <c r="J328" s="200"/>
      <c r="K328" s="200"/>
      <c r="L328" s="200"/>
      <c r="M328" s="200"/>
      <c r="N328" s="200"/>
      <c r="O328" s="200"/>
      <c r="P328" s="200"/>
      <c r="Q328" s="200"/>
    </row>
    <row r="329" spans="1:17" s="2" customFormat="1" ht="25.5" customHeight="1" x14ac:dyDescent="0.3">
      <c r="A329" s="270" t="s">
        <v>106</v>
      </c>
      <c r="B329" s="271"/>
      <c r="C329" s="271"/>
      <c r="D329" s="271"/>
      <c r="E329" s="271"/>
      <c r="F329" s="271"/>
      <c r="G329" s="271"/>
      <c r="H329" s="271"/>
      <c r="I329" s="271"/>
      <c r="J329" s="271"/>
      <c r="K329" s="271"/>
      <c r="L329" s="271"/>
      <c r="M329" s="271"/>
      <c r="N329" s="271"/>
      <c r="O329" s="271"/>
      <c r="P329" s="271"/>
      <c r="Q329" s="270"/>
    </row>
    <row r="330" spans="1:17" s="2" customFormat="1" ht="21.75" customHeight="1" x14ac:dyDescent="0.25">
      <c r="A330" s="272"/>
      <c r="B330" s="273"/>
      <c r="C330" s="273"/>
      <c r="D330" s="273"/>
      <c r="E330" s="273"/>
      <c r="F330" s="273"/>
      <c r="G330" s="273"/>
      <c r="H330" s="273"/>
      <c r="I330" s="273"/>
      <c r="J330" s="273"/>
      <c r="K330" s="273"/>
      <c r="L330" s="273"/>
      <c r="M330" s="273"/>
      <c r="N330" s="273"/>
      <c r="O330" s="273"/>
      <c r="P330" s="273"/>
      <c r="Q330" s="274"/>
    </row>
    <row r="331" spans="1:17" s="2" customFormat="1" ht="21.75" customHeight="1" x14ac:dyDescent="0.25">
      <c r="A331" s="210" t="s">
        <v>70</v>
      </c>
      <c r="B331" s="211"/>
      <c r="C331" s="211"/>
      <c r="D331" s="211"/>
      <c r="E331" s="211"/>
      <c r="F331" s="211"/>
      <c r="G331" s="211"/>
      <c r="H331" s="211"/>
      <c r="I331" s="211"/>
      <c r="J331" s="211"/>
      <c r="K331" s="211"/>
      <c r="L331" s="211"/>
      <c r="M331" s="211"/>
      <c r="N331" s="211"/>
      <c r="O331" s="211"/>
      <c r="P331" s="211"/>
      <c r="Q331" s="212"/>
    </row>
    <row r="332" spans="1:17" s="2" customFormat="1" x14ac:dyDescent="0.25">
      <c r="A332" s="196" t="s">
        <v>229</v>
      </c>
      <c r="B332" s="197"/>
      <c r="C332" s="197"/>
      <c r="D332" s="197"/>
      <c r="E332" s="197"/>
      <c r="F332" s="197"/>
      <c r="G332" s="197"/>
      <c r="H332" s="197"/>
      <c r="I332" s="197"/>
      <c r="J332" s="197"/>
      <c r="K332" s="197"/>
      <c r="L332" s="197"/>
      <c r="M332" s="197"/>
      <c r="N332" s="197"/>
      <c r="O332" s="197"/>
      <c r="P332" s="197"/>
      <c r="Q332" s="198"/>
    </row>
    <row r="333" spans="1:17" s="2" customFormat="1" x14ac:dyDescent="0.25">
      <c r="A333" s="114"/>
      <c r="B333" s="115"/>
      <c r="C333" s="115"/>
      <c r="D333" s="115"/>
      <c r="E333" s="115"/>
      <c r="F333" s="115"/>
      <c r="G333" s="115"/>
      <c r="H333" s="115"/>
      <c r="I333" s="115"/>
      <c r="J333" s="115"/>
      <c r="K333" s="115"/>
      <c r="L333" s="115"/>
      <c r="M333" s="115"/>
      <c r="N333" s="115"/>
      <c r="O333" s="115"/>
      <c r="P333" s="115"/>
      <c r="Q333" s="116"/>
    </row>
    <row r="334" spans="1:17" s="2" customFormat="1" ht="44.25" customHeight="1" x14ac:dyDescent="0.25">
      <c r="A334" s="196" t="s">
        <v>89</v>
      </c>
      <c r="B334" s="197"/>
      <c r="C334" s="197"/>
      <c r="D334" s="197"/>
      <c r="E334" s="197"/>
      <c r="F334" s="197"/>
      <c r="G334" s="197"/>
      <c r="H334" s="197"/>
      <c r="I334" s="197"/>
      <c r="J334" s="197"/>
      <c r="K334" s="197"/>
      <c r="L334" s="197"/>
      <c r="M334" s="197"/>
      <c r="N334" s="197"/>
      <c r="O334" s="197"/>
      <c r="P334" s="197"/>
      <c r="Q334" s="198"/>
    </row>
    <row r="335" spans="1:17" s="2" customFormat="1" ht="43.5" customHeight="1" x14ac:dyDescent="0.25">
      <c r="A335" s="165" t="s">
        <v>222</v>
      </c>
      <c r="B335" s="203"/>
      <c r="C335" s="203"/>
      <c r="D335" s="203"/>
      <c r="E335" s="203"/>
      <c r="F335" s="203"/>
      <c r="G335" s="203"/>
      <c r="H335" s="203"/>
      <c r="I335" s="203"/>
      <c r="J335" s="203"/>
      <c r="K335" s="203"/>
      <c r="L335" s="203"/>
      <c r="M335" s="203"/>
      <c r="N335" s="203"/>
      <c r="O335" s="203"/>
      <c r="P335" s="203"/>
      <c r="Q335" s="167"/>
    </row>
    <row r="336" spans="1:17" s="2" customFormat="1" ht="39.75" customHeight="1" x14ac:dyDescent="0.25">
      <c r="A336" s="196" t="s">
        <v>71</v>
      </c>
      <c r="B336" s="197"/>
      <c r="C336" s="197"/>
      <c r="D336" s="197"/>
      <c r="E336" s="197"/>
      <c r="F336" s="197"/>
      <c r="G336" s="197"/>
      <c r="H336" s="197"/>
      <c r="I336" s="197"/>
      <c r="J336" s="197"/>
      <c r="K336" s="197"/>
      <c r="L336" s="197"/>
      <c r="M336" s="197"/>
      <c r="N336" s="197"/>
      <c r="O336" s="197"/>
      <c r="P336" s="197"/>
      <c r="Q336" s="198"/>
    </row>
    <row r="337" spans="1:17" s="2" customFormat="1" x14ac:dyDescent="0.25">
      <c r="A337" s="114"/>
      <c r="B337" s="115"/>
      <c r="C337" s="115"/>
      <c r="D337" s="115"/>
      <c r="E337" s="115"/>
      <c r="F337" s="115"/>
      <c r="G337" s="115"/>
      <c r="H337" s="115"/>
      <c r="I337" s="115"/>
      <c r="J337" s="115"/>
      <c r="K337" s="115"/>
      <c r="L337" s="115"/>
      <c r="M337" s="115"/>
      <c r="N337" s="115"/>
      <c r="O337" s="115"/>
      <c r="P337" s="115"/>
      <c r="Q337" s="116"/>
    </row>
    <row r="338" spans="1:17" s="2" customFormat="1" ht="24" customHeight="1" x14ac:dyDescent="0.25">
      <c r="A338" s="204" t="s">
        <v>182</v>
      </c>
      <c r="B338" s="262"/>
      <c r="C338" s="262"/>
      <c r="D338" s="262"/>
      <c r="E338" s="262"/>
      <c r="F338" s="262"/>
      <c r="G338" s="262"/>
      <c r="H338" s="262"/>
      <c r="I338" s="262"/>
      <c r="J338" s="262"/>
      <c r="K338" s="262"/>
      <c r="L338" s="262"/>
      <c r="M338" s="262"/>
      <c r="N338" s="262"/>
      <c r="O338" s="262"/>
      <c r="P338" s="262"/>
      <c r="Q338" s="263"/>
    </row>
    <row r="339" spans="1:17" s="2" customFormat="1" x14ac:dyDescent="0.25">
      <c r="A339" s="264" t="s">
        <v>336</v>
      </c>
      <c r="B339" s="265"/>
      <c r="C339" s="265"/>
      <c r="D339" s="265"/>
      <c r="E339" s="265"/>
      <c r="F339" s="265"/>
      <c r="G339" s="265"/>
      <c r="H339" s="265"/>
      <c r="I339" s="265"/>
      <c r="J339" s="265"/>
      <c r="K339" s="265"/>
      <c r="L339" s="265"/>
      <c r="M339" s="265"/>
      <c r="N339" s="265"/>
      <c r="O339" s="265"/>
      <c r="P339" s="265"/>
      <c r="Q339" s="266"/>
    </row>
    <row r="340" spans="1:17" s="2" customFormat="1" x14ac:dyDescent="0.25">
      <c r="A340" s="199"/>
      <c r="B340" s="200"/>
      <c r="C340" s="200"/>
      <c r="D340" s="200"/>
      <c r="E340" s="200"/>
      <c r="F340" s="200"/>
      <c r="G340" s="200"/>
      <c r="H340" s="200"/>
      <c r="I340" s="200"/>
      <c r="J340" s="200"/>
      <c r="K340" s="200"/>
      <c r="L340" s="200"/>
      <c r="M340" s="200"/>
      <c r="N340" s="200"/>
      <c r="O340" s="200"/>
      <c r="P340" s="200"/>
      <c r="Q340" s="201"/>
    </row>
    <row r="341" spans="1:17" s="2" customFormat="1" ht="20.25" customHeight="1" x14ac:dyDescent="0.25">
      <c r="A341" s="267" t="s">
        <v>290</v>
      </c>
      <c r="B341" s="268"/>
      <c r="C341" s="268"/>
      <c r="D341" s="268"/>
      <c r="E341" s="268"/>
      <c r="F341" s="268"/>
      <c r="G341" s="268"/>
      <c r="H341" s="268"/>
      <c r="I341" s="268"/>
      <c r="J341" s="268"/>
      <c r="K341" s="268"/>
      <c r="L341" s="268"/>
      <c r="M341" s="268"/>
      <c r="N341" s="268"/>
      <c r="O341" s="268"/>
      <c r="P341" s="268"/>
      <c r="Q341" s="267"/>
    </row>
    <row r="342" spans="1:17" s="2" customFormat="1" ht="34.5" customHeight="1" x14ac:dyDescent="0.25">
      <c r="A342" s="244" t="s">
        <v>322</v>
      </c>
      <c r="B342" s="245"/>
      <c r="C342" s="245"/>
      <c r="D342" s="245"/>
      <c r="E342" s="245"/>
      <c r="F342" s="245"/>
      <c r="G342" s="245"/>
      <c r="H342" s="245"/>
      <c r="I342" s="245"/>
      <c r="J342" s="245"/>
      <c r="K342" s="245"/>
      <c r="L342" s="245"/>
      <c r="M342" s="245"/>
      <c r="N342" s="245"/>
      <c r="O342" s="245"/>
      <c r="P342" s="245"/>
      <c r="Q342" s="269"/>
    </row>
    <row r="343" spans="1:17" s="2" customFormat="1" ht="34.5" customHeight="1" x14ac:dyDescent="0.25">
      <c r="A343" s="247" t="s">
        <v>246</v>
      </c>
      <c r="B343" s="248"/>
      <c r="C343" s="248"/>
      <c r="D343" s="248"/>
      <c r="E343" s="248"/>
      <c r="F343" s="248"/>
      <c r="G343" s="248"/>
      <c r="H343" s="248"/>
      <c r="I343" s="248"/>
      <c r="J343" s="248"/>
      <c r="K343" s="248"/>
      <c r="L343" s="248"/>
      <c r="M343" s="248"/>
      <c r="N343" s="248"/>
      <c r="O343" s="248"/>
      <c r="P343" s="248"/>
      <c r="Q343" s="249"/>
    </row>
    <row r="344" spans="1:17" s="2" customFormat="1" ht="45.75" customHeight="1" x14ac:dyDescent="0.25">
      <c r="A344" s="247" t="s">
        <v>247</v>
      </c>
      <c r="B344" s="248"/>
      <c r="C344" s="248"/>
      <c r="D344" s="248"/>
      <c r="E344" s="248"/>
      <c r="F344" s="248"/>
      <c r="G344" s="248"/>
      <c r="H344" s="248"/>
      <c r="I344" s="248"/>
      <c r="J344" s="248"/>
      <c r="K344" s="248"/>
      <c r="L344" s="248"/>
      <c r="M344" s="248"/>
      <c r="N344" s="248"/>
      <c r="O344" s="248"/>
      <c r="P344" s="248"/>
      <c r="Q344" s="249"/>
    </row>
    <row r="345" spans="1:17" s="2" customFormat="1" ht="48" customHeight="1" x14ac:dyDescent="0.25">
      <c r="A345" s="250" t="s">
        <v>248</v>
      </c>
      <c r="B345" s="251"/>
      <c r="C345" s="251"/>
      <c r="D345" s="251"/>
      <c r="E345" s="251"/>
      <c r="F345" s="251"/>
      <c r="G345" s="251"/>
      <c r="H345" s="251"/>
      <c r="I345" s="251"/>
      <c r="J345" s="251"/>
      <c r="K345" s="251"/>
      <c r="L345" s="251"/>
      <c r="M345" s="251"/>
      <c r="N345" s="251"/>
      <c r="O345" s="251"/>
      <c r="P345" s="251"/>
      <c r="Q345" s="252"/>
    </row>
    <row r="346" spans="1:17" s="2" customFormat="1" ht="33" customHeight="1" x14ac:dyDescent="0.25">
      <c r="A346" s="253" t="s">
        <v>249</v>
      </c>
      <c r="B346" s="254"/>
      <c r="C346" s="254"/>
      <c r="D346" s="254"/>
      <c r="E346" s="254"/>
      <c r="F346" s="254"/>
      <c r="G346" s="254"/>
      <c r="H346" s="254"/>
      <c r="I346" s="254"/>
      <c r="J346" s="254"/>
      <c r="K346" s="254"/>
      <c r="L346" s="254"/>
      <c r="M346" s="254"/>
      <c r="N346" s="254"/>
      <c r="O346" s="254"/>
      <c r="P346" s="254"/>
      <c r="Q346" s="255"/>
    </row>
    <row r="347" spans="1:17" s="2" customFormat="1" ht="33" customHeight="1" x14ac:dyDescent="0.25">
      <c r="A347" s="256" t="s">
        <v>250</v>
      </c>
      <c r="B347" s="257"/>
      <c r="C347" s="257"/>
      <c r="D347" s="257"/>
      <c r="E347" s="257"/>
      <c r="F347" s="257"/>
      <c r="G347" s="257"/>
      <c r="H347" s="257"/>
      <c r="I347" s="257"/>
      <c r="J347" s="257"/>
      <c r="K347" s="257"/>
      <c r="L347" s="257"/>
      <c r="M347" s="257"/>
      <c r="N347" s="257"/>
      <c r="O347" s="257"/>
      <c r="P347" s="257"/>
      <c r="Q347" s="258"/>
    </row>
    <row r="348" spans="1:17" s="2" customFormat="1" ht="21" customHeight="1" x14ac:dyDescent="0.25">
      <c r="A348" s="259"/>
      <c r="B348" s="260"/>
      <c r="C348" s="260"/>
      <c r="D348" s="260"/>
      <c r="E348" s="260"/>
      <c r="F348" s="260"/>
      <c r="G348" s="260"/>
      <c r="H348" s="260"/>
      <c r="I348" s="260"/>
      <c r="J348" s="260"/>
      <c r="K348" s="260"/>
      <c r="L348" s="260"/>
      <c r="M348" s="260"/>
      <c r="N348" s="260"/>
      <c r="O348" s="260"/>
      <c r="P348" s="260"/>
      <c r="Q348" s="261"/>
    </row>
    <row r="349" spans="1:17" s="2" customFormat="1" ht="24" customHeight="1" x14ac:dyDescent="0.25">
      <c r="A349" s="162" t="s">
        <v>291</v>
      </c>
      <c r="B349" s="163"/>
      <c r="C349" s="163"/>
      <c r="D349" s="163"/>
      <c r="E349" s="163"/>
      <c r="F349" s="163"/>
      <c r="G349" s="163"/>
      <c r="H349" s="163"/>
      <c r="I349" s="163"/>
      <c r="J349" s="163"/>
      <c r="K349" s="163"/>
      <c r="L349" s="163"/>
      <c r="M349" s="163"/>
      <c r="N349" s="163"/>
      <c r="O349" s="163"/>
      <c r="P349" s="163"/>
      <c r="Q349" s="164"/>
    </row>
    <row r="350" spans="1:17" s="2" customFormat="1" ht="40.5" customHeight="1" x14ac:dyDescent="0.25">
      <c r="A350" s="244" t="s">
        <v>337</v>
      </c>
      <c r="B350" s="245"/>
      <c r="C350" s="245"/>
      <c r="D350" s="245"/>
      <c r="E350" s="245"/>
      <c r="F350" s="245"/>
      <c r="G350" s="245"/>
      <c r="H350" s="245"/>
      <c r="I350" s="245"/>
      <c r="J350" s="245"/>
      <c r="K350" s="245"/>
      <c r="L350" s="245"/>
      <c r="M350" s="245"/>
      <c r="N350" s="245"/>
      <c r="O350" s="245"/>
      <c r="P350" s="245"/>
      <c r="Q350" s="246"/>
    </row>
    <row r="351" spans="1:17" s="2" customFormat="1" ht="45" customHeight="1" x14ac:dyDescent="0.25">
      <c r="A351" s="239" t="s">
        <v>338</v>
      </c>
      <c r="B351" s="166"/>
      <c r="C351" s="166"/>
      <c r="D351" s="166"/>
      <c r="E351" s="166"/>
      <c r="F351" s="166"/>
      <c r="G351" s="166"/>
      <c r="H351" s="166"/>
      <c r="I351" s="166"/>
      <c r="J351" s="166"/>
      <c r="K351" s="166"/>
      <c r="L351" s="166"/>
      <c r="M351" s="166"/>
      <c r="N351" s="166"/>
      <c r="O351" s="166"/>
      <c r="P351" s="166"/>
      <c r="Q351" s="238"/>
    </row>
    <row r="352" spans="1:17" s="2" customFormat="1" x14ac:dyDescent="0.25">
      <c r="A352" s="239" t="s">
        <v>339</v>
      </c>
      <c r="B352" s="166"/>
      <c r="C352" s="166"/>
      <c r="D352" s="166"/>
      <c r="E352" s="166"/>
      <c r="F352" s="166"/>
      <c r="G352" s="166"/>
      <c r="H352" s="166"/>
      <c r="I352" s="166"/>
      <c r="J352" s="166"/>
      <c r="K352" s="166"/>
      <c r="L352" s="166"/>
      <c r="M352" s="166"/>
      <c r="N352" s="166"/>
      <c r="O352" s="166"/>
      <c r="P352" s="166"/>
      <c r="Q352" s="238"/>
    </row>
    <row r="353" spans="1:17" s="2" customFormat="1" ht="55.5" customHeight="1" x14ac:dyDescent="0.25">
      <c r="A353" s="239" t="s">
        <v>340</v>
      </c>
      <c r="B353" s="166"/>
      <c r="C353" s="166"/>
      <c r="D353" s="166"/>
      <c r="E353" s="166"/>
      <c r="F353" s="166"/>
      <c r="G353" s="166"/>
      <c r="H353" s="166"/>
      <c r="I353" s="166"/>
      <c r="J353" s="166"/>
      <c r="K353" s="166"/>
      <c r="L353" s="166"/>
      <c r="M353" s="166"/>
      <c r="N353" s="166"/>
      <c r="O353" s="166"/>
      <c r="P353" s="166"/>
      <c r="Q353" s="238"/>
    </row>
    <row r="354" spans="1:17" s="2" customFormat="1" ht="58.5" customHeight="1" x14ac:dyDescent="0.25">
      <c r="A354" s="165" t="s">
        <v>341</v>
      </c>
      <c r="B354" s="203"/>
      <c r="C354" s="203"/>
      <c r="D354" s="203"/>
      <c r="E354" s="203"/>
      <c r="F354" s="203"/>
      <c r="G354" s="203"/>
      <c r="H354" s="203"/>
      <c r="I354" s="203"/>
      <c r="J354" s="203"/>
      <c r="K354" s="203"/>
      <c r="L354" s="203"/>
      <c r="M354" s="203"/>
      <c r="N354" s="203"/>
      <c r="O354" s="203"/>
      <c r="P354" s="203"/>
      <c r="Q354" s="167"/>
    </row>
    <row r="355" spans="1:17" s="2" customFormat="1" ht="49.5" customHeight="1" x14ac:dyDescent="0.25">
      <c r="A355" s="237" t="s">
        <v>342</v>
      </c>
      <c r="B355" s="166"/>
      <c r="C355" s="166"/>
      <c r="D355" s="166"/>
      <c r="E355" s="166"/>
      <c r="F355" s="166"/>
      <c r="G355" s="166"/>
      <c r="H355" s="166"/>
      <c r="I355" s="166"/>
      <c r="J355" s="166"/>
      <c r="K355" s="166"/>
      <c r="L355" s="166"/>
      <c r="M355" s="166"/>
      <c r="N355" s="166"/>
      <c r="O355" s="166"/>
      <c r="P355" s="166"/>
      <c r="Q355" s="238"/>
    </row>
    <row r="356" spans="1:17" s="2" customFormat="1" ht="72.75" customHeight="1" x14ac:dyDescent="0.25">
      <c r="A356" s="239" t="s">
        <v>374</v>
      </c>
      <c r="B356" s="166"/>
      <c r="C356" s="166"/>
      <c r="D356" s="166"/>
      <c r="E356" s="166"/>
      <c r="F356" s="166"/>
      <c r="G356" s="166"/>
      <c r="H356" s="166"/>
      <c r="I356" s="166"/>
      <c r="J356" s="166"/>
      <c r="K356" s="166"/>
      <c r="L356" s="166"/>
      <c r="M356" s="166"/>
      <c r="N356" s="166"/>
      <c r="O356" s="166"/>
      <c r="P356" s="166"/>
      <c r="Q356" s="238"/>
    </row>
    <row r="357" spans="1:17" s="2" customFormat="1" ht="20.25" customHeight="1" x14ac:dyDescent="0.25">
      <c r="A357" s="240"/>
      <c r="B357" s="241"/>
      <c r="C357" s="241"/>
      <c r="D357" s="241"/>
      <c r="E357" s="241"/>
      <c r="F357" s="241"/>
      <c r="G357" s="241"/>
      <c r="H357" s="241"/>
      <c r="I357" s="241"/>
      <c r="J357" s="241"/>
      <c r="K357" s="241"/>
      <c r="L357" s="241"/>
      <c r="M357" s="241"/>
      <c r="N357" s="241"/>
      <c r="O357" s="241"/>
      <c r="P357" s="241"/>
      <c r="Q357" s="242"/>
    </row>
    <row r="358" spans="1:17" s="2" customFormat="1" ht="21" customHeight="1" x14ac:dyDescent="0.25">
      <c r="A358" s="243" t="s">
        <v>295</v>
      </c>
      <c r="B358" s="243"/>
      <c r="C358" s="243"/>
      <c r="D358" s="243"/>
      <c r="E358" s="243"/>
      <c r="F358" s="243"/>
      <c r="G358" s="243" t="s">
        <v>310</v>
      </c>
      <c r="H358" s="243"/>
      <c r="I358" s="243" t="s">
        <v>297</v>
      </c>
      <c r="J358" s="243"/>
      <c r="K358" s="243"/>
      <c r="L358" s="243" t="s">
        <v>360</v>
      </c>
      <c r="M358" s="243"/>
      <c r="N358" s="243"/>
      <c r="O358" s="243"/>
      <c r="P358" s="243"/>
      <c r="Q358" s="243"/>
    </row>
    <row r="359" spans="1:17" s="2" customFormat="1" x14ac:dyDescent="0.25">
      <c r="A359" s="70" t="s">
        <v>311</v>
      </c>
      <c r="B359" s="70"/>
      <c r="C359" s="70"/>
      <c r="D359" s="70"/>
      <c r="E359" s="70"/>
      <c r="F359" s="70"/>
      <c r="G359" s="230" t="s">
        <v>293</v>
      </c>
      <c r="H359" s="230"/>
      <c r="I359" s="232" t="s">
        <v>334</v>
      </c>
      <c r="J359" s="232"/>
      <c r="K359" s="232"/>
      <c r="L359" s="234">
        <v>8381408.6699999999</v>
      </c>
      <c r="M359" s="234"/>
      <c r="N359" s="234"/>
      <c r="O359" s="234"/>
      <c r="P359" s="234"/>
      <c r="Q359" s="234"/>
    </row>
    <row r="360" spans="1:17" s="2" customFormat="1" x14ac:dyDescent="0.25">
      <c r="A360" s="229" t="s">
        <v>296</v>
      </c>
      <c r="B360" s="229"/>
      <c r="C360" s="229"/>
      <c r="D360" s="229"/>
      <c r="E360" s="229"/>
      <c r="F360" s="229"/>
      <c r="G360" s="231" t="s">
        <v>294</v>
      </c>
      <c r="H360" s="231"/>
      <c r="I360" s="233" t="s">
        <v>298</v>
      </c>
      <c r="J360" s="233"/>
      <c r="K360" s="233"/>
      <c r="L360" s="234">
        <v>665909.12</v>
      </c>
      <c r="M360" s="234"/>
      <c r="N360" s="234"/>
      <c r="O360" s="234"/>
      <c r="P360" s="234"/>
      <c r="Q360" s="234"/>
    </row>
    <row r="361" spans="1:17" s="2" customFormat="1" ht="14.25" customHeight="1" x14ac:dyDescent="0.25">
      <c r="A361" s="235" t="s">
        <v>309</v>
      </c>
      <c r="B361" s="235"/>
      <c r="C361" s="235"/>
      <c r="D361" s="235"/>
      <c r="E361" s="235"/>
      <c r="F361" s="235"/>
      <c r="G361" s="235"/>
      <c r="H361" s="235"/>
      <c r="I361" s="235"/>
      <c r="J361" s="235"/>
      <c r="K361" s="235"/>
      <c r="L361" s="236">
        <f>SUM(L359:Q360)</f>
        <v>9047317.7899999991</v>
      </c>
      <c r="M361" s="236"/>
      <c r="N361" s="236"/>
      <c r="O361" s="236"/>
      <c r="P361" s="236"/>
      <c r="Q361" s="236"/>
    </row>
    <row r="362" spans="1:17" s="2" customFormat="1" ht="18.75" customHeight="1" x14ac:dyDescent="0.25">
      <c r="A362" s="219"/>
      <c r="B362" s="220"/>
      <c r="C362" s="220"/>
      <c r="D362" s="220"/>
      <c r="E362" s="220"/>
      <c r="F362" s="220"/>
      <c r="G362" s="220"/>
      <c r="H362" s="220"/>
      <c r="I362" s="220"/>
      <c r="J362" s="220"/>
      <c r="K362" s="220"/>
      <c r="L362" s="220"/>
      <c r="M362" s="220"/>
      <c r="N362" s="220"/>
      <c r="O362" s="220"/>
      <c r="P362" s="220"/>
      <c r="Q362" s="221"/>
    </row>
    <row r="363" spans="1:17" s="2" customFormat="1" ht="20.25" customHeight="1" x14ac:dyDescent="0.25">
      <c r="A363" s="222" t="s">
        <v>223</v>
      </c>
      <c r="B363" s="223"/>
      <c r="C363" s="223"/>
      <c r="D363" s="223"/>
      <c r="E363" s="223"/>
      <c r="F363" s="223"/>
      <c r="G363" s="223"/>
      <c r="H363" s="223"/>
      <c r="I363" s="223"/>
      <c r="J363" s="223"/>
      <c r="K363" s="223"/>
      <c r="L363" s="223"/>
      <c r="M363" s="223"/>
      <c r="N363" s="223"/>
      <c r="O363" s="223"/>
      <c r="P363" s="223"/>
      <c r="Q363" s="224"/>
    </row>
    <row r="364" spans="1:17" s="2" customFormat="1" ht="135.75" customHeight="1" x14ac:dyDescent="0.25">
      <c r="A364" s="191" t="s">
        <v>283</v>
      </c>
      <c r="B364" s="225"/>
      <c r="C364" s="225"/>
      <c r="D364" s="225"/>
      <c r="E364" s="225"/>
      <c r="F364" s="225"/>
      <c r="G364" s="225"/>
      <c r="H364" s="225"/>
      <c r="I364" s="225"/>
      <c r="J364" s="225"/>
      <c r="K364" s="225"/>
      <c r="L364" s="225"/>
      <c r="M364" s="225"/>
      <c r="N364" s="225"/>
      <c r="O364" s="225"/>
      <c r="P364" s="225"/>
      <c r="Q364" s="193"/>
    </row>
    <row r="365" spans="1:17" s="2" customFormat="1" ht="55.5" customHeight="1" x14ac:dyDescent="0.25">
      <c r="A365" s="226" t="s">
        <v>335</v>
      </c>
      <c r="B365" s="227"/>
      <c r="C365" s="227"/>
      <c r="D365" s="227"/>
      <c r="E365" s="227"/>
      <c r="F365" s="227"/>
      <c r="G365" s="227"/>
      <c r="H365" s="227"/>
      <c r="I365" s="227"/>
      <c r="J365" s="227"/>
      <c r="K365" s="227"/>
      <c r="L365" s="227"/>
      <c r="M365" s="227"/>
      <c r="N365" s="227"/>
      <c r="O365" s="227"/>
      <c r="P365" s="227"/>
      <c r="Q365" s="228"/>
    </row>
    <row r="366" spans="1:17" s="2" customFormat="1" ht="78.75" customHeight="1" x14ac:dyDescent="0.25">
      <c r="A366" s="178" t="s">
        <v>284</v>
      </c>
      <c r="B366" s="179"/>
      <c r="C366" s="179"/>
      <c r="D366" s="179"/>
      <c r="E366" s="179"/>
      <c r="F366" s="179"/>
      <c r="G366" s="179"/>
      <c r="H366" s="179"/>
      <c r="I366" s="179"/>
      <c r="J366" s="179"/>
      <c r="K366" s="179"/>
      <c r="L366" s="179"/>
      <c r="M366" s="179"/>
      <c r="N366" s="179"/>
      <c r="O366" s="179"/>
      <c r="P366" s="179"/>
      <c r="Q366" s="180"/>
    </row>
    <row r="367" spans="1:17" s="2" customFormat="1" x14ac:dyDescent="0.25">
      <c r="A367" s="41"/>
      <c r="B367" s="41"/>
      <c r="C367" s="41"/>
      <c r="D367" s="41"/>
      <c r="E367" s="41"/>
      <c r="F367" s="41"/>
      <c r="G367" s="41"/>
      <c r="H367" s="41"/>
      <c r="I367" s="41"/>
      <c r="J367" s="41"/>
      <c r="K367" s="41"/>
      <c r="L367" s="41"/>
      <c r="M367" s="41"/>
      <c r="N367" s="41"/>
      <c r="O367" s="41"/>
      <c r="P367" s="41"/>
      <c r="Q367" s="41"/>
    </row>
    <row r="368" spans="1:17" s="2" customFormat="1" x14ac:dyDescent="0.25">
      <c r="A368" s="41"/>
      <c r="B368" s="41"/>
      <c r="C368" s="41"/>
      <c r="D368" s="41"/>
      <c r="E368" s="41"/>
      <c r="F368" s="41"/>
      <c r="G368" s="41"/>
      <c r="H368" s="41"/>
      <c r="I368" s="41"/>
      <c r="J368" s="41"/>
      <c r="K368" s="41"/>
      <c r="L368" s="41"/>
      <c r="M368" s="41"/>
      <c r="N368" s="41"/>
      <c r="O368" s="41"/>
      <c r="P368" s="41"/>
      <c r="Q368" s="41"/>
    </row>
    <row r="369" spans="1:17" s="2" customFormat="1" ht="15.75" customHeight="1" x14ac:dyDescent="0.25">
      <c r="A369" s="181"/>
      <c r="B369" s="181"/>
      <c r="C369" s="181"/>
      <c r="D369" s="181"/>
      <c r="E369" s="181"/>
      <c r="F369" s="181"/>
      <c r="G369" s="181"/>
      <c r="H369" s="181"/>
      <c r="I369" s="181"/>
      <c r="J369" s="181"/>
      <c r="K369" s="181"/>
      <c r="L369" s="181"/>
      <c r="M369" s="181"/>
      <c r="N369" s="181"/>
      <c r="O369" s="181"/>
      <c r="P369" s="181"/>
      <c r="Q369" s="181"/>
    </row>
    <row r="370" spans="1:17" s="2" customFormat="1" ht="15.75" customHeight="1" x14ac:dyDescent="0.25">
      <c r="A370" s="39"/>
      <c r="B370" s="39"/>
      <c r="C370" s="39"/>
      <c r="D370" s="39"/>
      <c r="E370" s="39"/>
      <c r="F370" s="39"/>
      <c r="G370" s="39"/>
      <c r="H370" s="39"/>
      <c r="I370" s="39"/>
      <c r="J370" s="39"/>
      <c r="K370" s="39"/>
      <c r="L370" s="39"/>
      <c r="M370" s="39"/>
      <c r="N370" s="39"/>
      <c r="O370" s="39"/>
      <c r="P370" s="39"/>
      <c r="Q370" s="39"/>
    </row>
    <row r="371" spans="1:17" s="2" customFormat="1" ht="15.75" customHeight="1" x14ac:dyDescent="0.25">
      <c r="A371" s="39"/>
      <c r="B371" s="39"/>
      <c r="C371" s="39"/>
      <c r="D371" s="39"/>
      <c r="E371" s="39"/>
      <c r="F371" s="39"/>
      <c r="G371" s="39"/>
      <c r="H371" s="39"/>
      <c r="I371" s="39"/>
      <c r="J371" s="39"/>
      <c r="K371" s="39"/>
      <c r="L371" s="39"/>
      <c r="M371" s="39"/>
      <c r="N371" s="39"/>
      <c r="O371" s="39"/>
      <c r="P371" s="39"/>
      <c r="Q371" s="39"/>
    </row>
    <row r="372" spans="1:17" s="2" customFormat="1" ht="15.75" customHeight="1" x14ac:dyDescent="0.25">
      <c r="A372" s="39"/>
      <c r="B372" s="39"/>
      <c r="C372" s="39"/>
      <c r="D372" s="39"/>
      <c r="E372" s="39"/>
      <c r="F372" s="39"/>
      <c r="G372" s="39"/>
      <c r="H372" s="39"/>
      <c r="I372" s="39"/>
      <c r="J372" s="39"/>
      <c r="K372" s="39"/>
      <c r="L372" s="39"/>
      <c r="M372" s="39"/>
      <c r="N372" s="39"/>
      <c r="O372" s="39"/>
      <c r="P372" s="39"/>
      <c r="Q372" s="39"/>
    </row>
    <row r="373" spans="1:17" s="2" customFormat="1" ht="19.5" customHeight="1" x14ac:dyDescent="0.25">
      <c r="A373" s="162" t="s">
        <v>72</v>
      </c>
      <c r="B373" s="163"/>
      <c r="C373" s="163"/>
      <c r="D373" s="163"/>
      <c r="E373" s="163"/>
      <c r="F373" s="163"/>
      <c r="G373" s="163"/>
      <c r="H373" s="163"/>
      <c r="I373" s="163"/>
      <c r="J373" s="163"/>
      <c r="K373" s="163"/>
      <c r="L373" s="163"/>
      <c r="M373" s="163"/>
      <c r="N373" s="163"/>
      <c r="O373" s="163"/>
      <c r="P373" s="163"/>
      <c r="Q373" s="164"/>
    </row>
    <row r="374" spans="1:17" s="2" customFormat="1" ht="108.75" customHeight="1" x14ac:dyDescent="0.25">
      <c r="A374" s="182" t="s">
        <v>323</v>
      </c>
      <c r="B374" s="183"/>
      <c r="C374" s="183"/>
      <c r="D374" s="183"/>
      <c r="E374" s="183"/>
      <c r="F374" s="183"/>
      <c r="G374" s="183"/>
      <c r="H374" s="183"/>
      <c r="I374" s="183"/>
      <c r="J374" s="183"/>
      <c r="K374" s="183"/>
      <c r="L374" s="183"/>
      <c r="M374" s="183"/>
      <c r="N374" s="183"/>
      <c r="O374" s="183"/>
      <c r="P374" s="183"/>
      <c r="Q374" s="184"/>
    </row>
    <row r="375" spans="1:17" s="2" customFormat="1" ht="18.75" customHeight="1" x14ac:dyDescent="0.25">
      <c r="A375" s="90"/>
      <c r="B375" s="91"/>
      <c r="C375" s="91"/>
      <c r="D375" s="91"/>
      <c r="E375" s="91"/>
      <c r="F375" s="91"/>
      <c r="G375" s="91"/>
      <c r="H375" s="91"/>
      <c r="I375" s="91"/>
      <c r="J375" s="91"/>
      <c r="K375" s="91"/>
      <c r="L375" s="91"/>
      <c r="M375" s="91"/>
      <c r="N375" s="91"/>
      <c r="O375" s="91"/>
      <c r="P375" s="91"/>
      <c r="Q375" s="92"/>
    </row>
    <row r="376" spans="1:17" ht="21.75" customHeight="1" x14ac:dyDescent="0.25">
      <c r="A376" s="162" t="s">
        <v>73</v>
      </c>
      <c r="B376" s="163"/>
      <c r="C376" s="163"/>
      <c r="D376" s="163"/>
      <c r="E376" s="163"/>
      <c r="F376" s="163"/>
      <c r="G376" s="163"/>
      <c r="H376" s="163"/>
      <c r="I376" s="163"/>
      <c r="J376" s="163"/>
      <c r="K376" s="163"/>
      <c r="L376" s="163"/>
      <c r="M376" s="163"/>
      <c r="N376" s="163"/>
      <c r="O376" s="163"/>
      <c r="P376" s="163"/>
      <c r="Q376" s="164"/>
    </row>
    <row r="377" spans="1:17" ht="21.75" customHeight="1" x14ac:dyDescent="0.25">
      <c r="A377" s="168" t="s">
        <v>343</v>
      </c>
      <c r="B377" s="169"/>
      <c r="C377" s="169"/>
      <c r="D377" s="169"/>
      <c r="E377" s="169"/>
      <c r="F377" s="169"/>
      <c r="G377" s="169"/>
      <c r="H377" s="169"/>
      <c r="I377" s="169"/>
      <c r="J377" s="169"/>
      <c r="K377" s="169"/>
      <c r="L377" s="169"/>
      <c r="M377" s="169"/>
      <c r="N377" s="169"/>
      <c r="O377" s="169"/>
      <c r="P377" s="169"/>
      <c r="Q377" s="170"/>
    </row>
    <row r="378" spans="1:17" x14ac:dyDescent="0.25">
      <c r="A378" s="448"/>
      <c r="B378" s="449"/>
      <c r="C378" s="449"/>
      <c r="D378" s="449"/>
      <c r="E378" s="449"/>
      <c r="F378" s="449"/>
      <c r="G378" s="449"/>
      <c r="H378" s="449"/>
      <c r="I378" s="449"/>
      <c r="J378" s="449"/>
      <c r="K378" s="449"/>
      <c r="L378" s="449"/>
      <c r="M378" s="449"/>
      <c r="N378" s="449"/>
      <c r="O378" s="449"/>
      <c r="P378" s="449"/>
      <c r="Q378" s="450"/>
    </row>
    <row r="379" spans="1:17" ht="20.25" customHeight="1" x14ac:dyDescent="0.25">
      <c r="A379" s="162" t="s">
        <v>285</v>
      </c>
      <c r="B379" s="163"/>
      <c r="C379" s="163"/>
      <c r="D379" s="163"/>
      <c r="E379" s="163"/>
      <c r="F379" s="163"/>
      <c r="G379" s="163"/>
      <c r="H379" s="163"/>
      <c r="I379" s="163"/>
      <c r="J379" s="163"/>
      <c r="K379" s="163"/>
      <c r="L379" s="163"/>
      <c r="M379" s="163"/>
      <c r="N379" s="163"/>
      <c r="O379" s="163"/>
      <c r="P379" s="163"/>
      <c r="Q379" s="164"/>
    </row>
    <row r="380" spans="1:17" ht="14.25" customHeight="1" x14ac:dyDescent="0.25">
      <c r="A380" s="168" t="s">
        <v>344</v>
      </c>
      <c r="B380" s="169"/>
      <c r="C380" s="169"/>
      <c r="D380" s="169"/>
      <c r="E380" s="169"/>
      <c r="F380" s="169"/>
      <c r="G380" s="169"/>
      <c r="H380" s="169"/>
      <c r="I380" s="169"/>
      <c r="J380" s="169"/>
      <c r="K380" s="169"/>
      <c r="L380" s="169"/>
      <c r="M380" s="169"/>
      <c r="N380" s="169"/>
      <c r="O380" s="169"/>
      <c r="P380" s="169"/>
      <c r="Q380" s="170"/>
    </row>
    <row r="381" spans="1:17" ht="18.75" customHeight="1" x14ac:dyDescent="0.25">
      <c r="A381" s="436"/>
      <c r="B381" s="437"/>
      <c r="C381" s="437"/>
      <c r="D381" s="437"/>
      <c r="E381" s="437"/>
      <c r="F381" s="437"/>
      <c r="G381" s="437"/>
      <c r="H381" s="437"/>
      <c r="I381" s="437"/>
      <c r="J381" s="437"/>
      <c r="K381" s="437"/>
      <c r="L381" s="437"/>
      <c r="M381" s="437"/>
      <c r="N381" s="437"/>
      <c r="O381" s="437"/>
      <c r="P381" s="437"/>
      <c r="Q381" s="438"/>
    </row>
    <row r="382" spans="1:17" ht="24" customHeight="1" x14ac:dyDescent="0.25">
      <c r="A382" s="162" t="s">
        <v>74</v>
      </c>
      <c r="B382" s="163"/>
      <c r="C382" s="163"/>
      <c r="D382" s="163"/>
      <c r="E382" s="163"/>
      <c r="F382" s="163"/>
      <c r="G382" s="163"/>
      <c r="H382" s="163"/>
      <c r="I382" s="163"/>
      <c r="J382" s="163"/>
      <c r="K382" s="163"/>
      <c r="L382" s="163"/>
      <c r="M382" s="163"/>
      <c r="N382" s="163"/>
      <c r="O382" s="163"/>
      <c r="P382" s="163"/>
      <c r="Q382" s="164"/>
    </row>
    <row r="383" spans="1:17" ht="34.5" customHeight="1" x14ac:dyDescent="0.25">
      <c r="A383" s="175" t="s">
        <v>345</v>
      </c>
      <c r="B383" s="176"/>
      <c r="C383" s="176"/>
      <c r="D383" s="176"/>
      <c r="E383" s="176"/>
      <c r="F383" s="176"/>
      <c r="G383" s="176"/>
      <c r="H383" s="176"/>
      <c r="I383" s="176"/>
      <c r="J383" s="176"/>
      <c r="K383" s="176"/>
      <c r="L383" s="176"/>
      <c r="M383" s="176"/>
      <c r="N383" s="176"/>
      <c r="O383" s="176"/>
      <c r="P383" s="176"/>
      <c r="Q383" s="177"/>
    </row>
    <row r="384" spans="1:17" x14ac:dyDescent="0.25">
      <c r="A384" s="451"/>
      <c r="B384" s="452"/>
      <c r="C384" s="452"/>
      <c r="D384" s="452"/>
      <c r="E384" s="452"/>
      <c r="F384" s="452"/>
      <c r="G384" s="452"/>
      <c r="H384" s="452"/>
      <c r="I384" s="452"/>
      <c r="J384" s="452"/>
      <c r="K384" s="452"/>
      <c r="L384" s="452"/>
      <c r="M384" s="452"/>
      <c r="N384" s="452"/>
      <c r="O384" s="452"/>
      <c r="P384" s="452"/>
      <c r="Q384" s="453"/>
    </row>
    <row r="385" spans="1:18" ht="21.75" customHeight="1" x14ac:dyDescent="0.25">
      <c r="A385" s="162" t="s">
        <v>286</v>
      </c>
      <c r="B385" s="163"/>
      <c r="C385" s="163"/>
      <c r="D385" s="163"/>
      <c r="E385" s="163"/>
      <c r="F385" s="163"/>
      <c r="G385" s="163"/>
      <c r="H385" s="163"/>
      <c r="I385" s="163"/>
      <c r="J385" s="163"/>
      <c r="K385" s="163"/>
      <c r="L385" s="163"/>
      <c r="M385" s="163"/>
      <c r="N385" s="163"/>
      <c r="O385" s="163"/>
      <c r="P385" s="163"/>
      <c r="Q385" s="164"/>
    </row>
    <row r="386" spans="1:18" ht="156" customHeight="1" x14ac:dyDescent="0.25">
      <c r="A386" s="165" t="s">
        <v>375</v>
      </c>
      <c r="B386" s="166"/>
      <c r="C386" s="166"/>
      <c r="D386" s="166"/>
      <c r="E386" s="166"/>
      <c r="F386" s="166"/>
      <c r="G386" s="166"/>
      <c r="H386" s="166"/>
      <c r="I386" s="166"/>
      <c r="J386" s="166"/>
      <c r="K386" s="166"/>
      <c r="L386" s="166"/>
      <c r="M386" s="166"/>
      <c r="N386" s="166"/>
      <c r="O386" s="166"/>
      <c r="P386" s="166"/>
      <c r="Q386" s="167"/>
    </row>
    <row r="387" spans="1:18" x14ac:dyDescent="0.25">
      <c r="A387" s="172"/>
      <c r="B387" s="173"/>
      <c r="C387" s="173"/>
      <c r="D387" s="173"/>
      <c r="E387" s="173"/>
      <c r="F387" s="173"/>
      <c r="G387" s="173"/>
      <c r="H387" s="173"/>
      <c r="I387" s="173"/>
      <c r="J387" s="173"/>
      <c r="K387" s="173"/>
      <c r="L387" s="173"/>
      <c r="M387" s="173"/>
      <c r="N387" s="173"/>
      <c r="O387" s="173"/>
      <c r="P387" s="173"/>
      <c r="Q387" s="174"/>
    </row>
    <row r="388" spans="1:18" ht="19.5" customHeight="1" x14ac:dyDescent="0.25">
      <c r="A388" s="158" t="s">
        <v>75</v>
      </c>
      <c r="B388" s="159"/>
      <c r="C388" s="159"/>
      <c r="D388" s="159"/>
      <c r="E388" s="159"/>
      <c r="F388" s="160"/>
      <c r="G388" s="27" t="s">
        <v>76</v>
      </c>
      <c r="H388" s="27" t="s">
        <v>115</v>
      </c>
      <c r="I388" s="26" t="s">
        <v>117</v>
      </c>
      <c r="J388" s="26" t="s">
        <v>118</v>
      </c>
      <c r="K388" s="27" t="s">
        <v>125</v>
      </c>
      <c r="L388" s="29" t="s">
        <v>126</v>
      </c>
      <c r="M388" s="145" t="s">
        <v>128</v>
      </c>
      <c r="N388" s="146"/>
      <c r="O388" s="146"/>
      <c r="P388" s="146"/>
      <c r="Q388" s="147"/>
    </row>
    <row r="389" spans="1:18" ht="15" customHeight="1" x14ac:dyDescent="0.25">
      <c r="A389" s="171"/>
      <c r="B389" s="171"/>
      <c r="C389" s="171"/>
      <c r="D389" s="171"/>
      <c r="E389" s="171"/>
      <c r="F389" s="171"/>
      <c r="G389" s="171"/>
      <c r="H389" s="171"/>
      <c r="I389" s="171"/>
      <c r="J389" s="171"/>
      <c r="K389" s="171"/>
      <c r="L389" s="171"/>
      <c r="M389" s="171"/>
      <c r="N389" s="171"/>
      <c r="O389" s="171"/>
      <c r="P389" s="171"/>
      <c r="Q389" s="171"/>
    </row>
    <row r="390" spans="1:18" ht="15" customHeight="1" x14ac:dyDescent="0.25">
      <c r="A390" s="149" t="s">
        <v>77</v>
      </c>
      <c r="B390" s="149"/>
      <c r="C390" s="149"/>
      <c r="D390" s="149"/>
      <c r="E390" s="149"/>
      <c r="F390" s="149"/>
      <c r="G390" s="30">
        <v>90425262.75</v>
      </c>
      <c r="H390" s="30">
        <v>46619105.079999998</v>
      </c>
      <c r="I390" s="31">
        <v>31368693</v>
      </c>
      <c r="J390" s="31">
        <v>19347790.890000001</v>
      </c>
      <c r="K390" s="31">
        <v>23304970.899999999</v>
      </c>
      <c r="L390" s="31">
        <v>22769772.350000001</v>
      </c>
      <c r="M390" s="148">
        <v>18376952.59</v>
      </c>
      <c r="N390" s="148"/>
      <c r="O390" s="148"/>
      <c r="P390" s="148"/>
      <c r="Q390" s="148"/>
    </row>
    <row r="391" spans="1:18" ht="15" customHeight="1" x14ac:dyDescent="0.25">
      <c r="A391" s="149" t="s">
        <v>78</v>
      </c>
      <c r="B391" s="149"/>
      <c r="C391" s="149"/>
      <c r="D391" s="149"/>
      <c r="E391" s="149"/>
      <c r="F391" s="149"/>
      <c r="G391" s="30">
        <v>14293580.800000001</v>
      </c>
      <c r="H391" s="30">
        <v>15109869.77</v>
      </c>
      <c r="I391" s="31">
        <v>20246758.710000001</v>
      </c>
      <c r="J391" s="31">
        <v>17759473.609999999</v>
      </c>
      <c r="K391" s="31">
        <v>16182865.24</v>
      </c>
      <c r="L391" s="31">
        <v>14634551.68</v>
      </c>
      <c r="M391" s="148">
        <v>14596201.779999999</v>
      </c>
      <c r="N391" s="148"/>
      <c r="O391" s="148"/>
      <c r="P391" s="148"/>
      <c r="Q391" s="148"/>
    </row>
    <row r="392" spans="1:18" ht="15" customHeight="1" x14ac:dyDescent="0.25">
      <c r="A392" s="149" t="s">
        <v>79</v>
      </c>
      <c r="B392" s="149"/>
      <c r="C392" s="149"/>
      <c r="D392" s="149"/>
      <c r="E392" s="149"/>
      <c r="F392" s="149"/>
      <c r="G392" s="30">
        <v>127669.85</v>
      </c>
      <c r="H392" s="30">
        <v>136183.70000000001</v>
      </c>
      <c r="I392" s="31">
        <v>152600.01</v>
      </c>
      <c r="J392" s="31">
        <v>947878.86</v>
      </c>
      <c r="K392" s="31">
        <v>1122663.24</v>
      </c>
      <c r="L392" s="31">
        <v>110997.92</v>
      </c>
      <c r="M392" s="148">
        <v>3593813.17</v>
      </c>
      <c r="N392" s="148"/>
      <c r="O392" s="148"/>
      <c r="P392" s="148"/>
      <c r="Q392" s="148"/>
    </row>
    <row r="393" spans="1:18" ht="27.75" customHeight="1" x14ac:dyDescent="0.25">
      <c r="A393" s="149" t="s">
        <v>80</v>
      </c>
      <c r="B393" s="149"/>
      <c r="C393" s="149"/>
      <c r="D393" s="149"/>
      <c r="E393" s="149"/>
      <c r="F393" s="149"/>
      <c r="G393" s="30">
        <v>253482.7</v>
      </c>
      <c r="H393" s="30">
        <v>494380.48</v>
      </c>
      <c r="I393" s="32">
        <v>2689125.52</v>
      </c>
      <c r="J393" s="32">
        <v>24993469.75</v>
      </c>
      <c r="K393" s="32">
        <v>863938.95</v>
      </c>
      <c r="L393" s="31">
        <v>959358.52</v>
      </c>
      <c r="M393" s="148">
        <v>1265521.17</v>
      </c>
      <c r="N393" s="148"/>
      <c r="O393" s="148"/>
      <c r="P393" s="148"/>
      <c r="Q393" s="148"/>
    </row>
    <row r="394" spans="1:18" ht="15" customHeight="1" x14ac:dyDescent="0.25">
      <c r="A394" s="161" t="s">
        <v>346</v>
      </c>
      <c r="B394" s="161"/>
      <c r="C394" s="161"/>
      <c r="D394" s="161"/>
      <c r="E394" s="161"/>
      <c r="F394" s="161"/>
      <c r="G394" s="33">
        <f t="shared" ref="G394:L394" si="1">SUM(G390:G393)</f>
        <v>105099996.09999999</v>
      </c>
      <c r="H394" s="33">
        <f t="shared" si="1"/>
        <v>62359539.029999994</v>
      </c>
      <c r="I394" s="33">
        <f t="shared" si="1"/>
        <v>54457177.240000002</v>
      </c>
      <c r="J394" s="33">
        <f t="shared" si="1"/>
        <v>63048613.109999999</v>
      </c>
      <c r="K394" s="33">
        <f t="shared" si="1"/>
        <v>41474438.330000006</v>
      </c>
      <c r="L394" s="33">
        <f t="shared" si="1"/>
        <v>38474680.470000006</v>
      </c>
      <c r="M394" s="151">
        <f>SUM(M390:Q393)</f>
        <v>37832488.710000001</v>
      </c>
      <c r="N394" s="151"/>
      <c r="O394" s="151"/>
      <c r="P394" s="151"/>
      <c r="Q394" s="151"/>
    </row>
    <row r="395" spans="1:18" ht="15" customHeight="1" x14ac:dyDescent="0.25">
      <c r="A395" s="149" t="s">
        <v>3</v>
      </c>
      <c r="B395" s="149"/>
      <c r="C395" s="149"/>
      <c r="D395" s="149"/>
      <c r="E395" s="149"/>
      <c r="F395" s="149"/>
      <c r="G395" s="30">
        <v>149299324.65000001</v>
      </c>
      <c r="H395" s="30">
        <v>212701359.28</v>
      </c>
      <c r="I395" s="31">
        <v>144857927.28999999</v>
      </c>
      <c r="J395" s="31">
        <v>180413170.41999999</v>
      </c>
      <c r="K395" s="31">
        <v>139854270.19</v>
      </c>
      <c r="L395" s="31">
        <v>141434521</v>
      </c>
      <c r="M395" s="148">
        <v>139681117.19999999</v>
      </c>
      <c r="N395" s="148"/>
      <c r="O395" s="148"/>
      <c r="P395" s="148"/>
      <c r="Q395" s="148"/>
      <c r="R395" s="55"/>
    </row>
    <row r="396" spans="1:18" s="2" customFormat="1" ht="15" customHeight="1" x14ac:dyDescent="0.25">
      <c r="A396" s="149" t="s">
        <v>91</v>
      </c>
      <c r="B396" s="149"/>
      <c r="C396" s="149"/>
      <c r="D396" s="149"/>
      <c r="E396" s="149"/>
      <c r="F396" s="149"/>
      <c r="G396" s="30">
        <v>57976214</v>
      </c>
      <c r="H396" s="30">
        <v>57976214</v>
      </c>
      <c r="I396" s="31">
        <v>59207520</v>
      </c>
      <c r="J396" s="31">
        <v>58386648</v>
      </c>
      <c r="K396" s="31">
        <v>58386648</v>
      </c>
      <c r="L396" s="31">
        <v>58386648</v>
      </c>
      <c r="M396" s="148">
        <v>58386648</v>
      </c>
      <c r="N396" s="148"/>
      <c r="O396" s="148"/>
      <c r="P396" s="148"/>
      <c r="Q396" s="148"/>
    </row>
    <row r="397" spans="1:18" s="2" customFormat="1" x14ac:dyDescent="0.25">
      <c r="A397" s="149" t="s">
        <v>92</v>
      </c>
      <c r="B397" s="149"/>
      <c r="C397" s="149"/>
      <c r="D397" s="149"/>
      <c r="E397" s="149"/>
      <c r="F397" s="149"/>
      <c r="G397" s="30">
        <v>2833371.26</v>
      </c>
      <c r="H397" s="30">
        <v>637.1</v>
      </c>
      <c r="I397" s="32">
        <v>1349.45</v>
      </c>
      <c r="J397" s="32">
        <f>4578514.5+4395.76</f>
        <v>4582910.26</v>
      </c>
      <c r="K397" s="31">
        <v>9048681.0399999991</v>
      </c>
      <c r="L397" s="31">
        <v>13474701.060000001</v>
      </c>
      <c r="M397" s="148">
        <v>1493013.01</v>
      </c>
      <c r="N397" s="148"/>
      <c r="O397" s="148"/>
      <c r="P397" s="148"/>
      <c r="Q397" s="148"/>
    </row>
    <row r="398" spans="1:18" s="2" customFormat="1" ht="30" customHeight="1" x14ac:dyDescent="0.25">
      <c r="A398" s="150" t="s">
        <v>93</v>
      </c>
      <c r="B398" s="150"/>
      <c r="C398" s="150"/>
      <c r="D398" s="150"/>
      <c r="E398" s="150"/>
      <c r="F398" s="150"/>
      <c r="G398" s="30">
        <v>333128.25</v>
      </c>
      <c r="H398" s="30">
        <v>99907.64</v>
      </c>
      <c r="I398" s="32">
        <v>430929.68</v>
      </c>
      <c r="J398" s="32">
        <v>862067.68</v>
      </c>
      <c r="K398" s="32">
        <v>83064.36</v>
      </c>
      <c r="L398" s="32">
        <v>19651.599999999999</v>
      </c>
      <c r="M398" s="152">
        <v>537044.82999999996</v>
      </c>
      <c r="N398" s="152"/>
      <c r="O398" s="152"/>
      <c r="P398" s="152"/>
      <c r="Q398" s="152"/>
    </row>
    <row r="399" spans="1:18" s="2" customFormat="1" x14ac:dyDescent="0.25">
      <c r="A399" s="149" t="s">
        <v>94</v>
      </c>
      <c r="B399" s="149"/>
      <c r="C399" s="149"/>
      <c r="D399" s="149"/>
      <c r="E399" s="149"/>
      <c r="F399" s="149"/>
      <c r="G399" s="34">
        <v>4172715</v>
      </c>
      <c r="H399" s="30">
        <v>3712172</v>
      </c>
      <c r="I399" s="32">
        <v>4168687</v>
      </c>
      <c r="J399" s="32">
        <v>4938612</v>
      </c>
      <c r="K399" s="32">
        <v>4620106</v>
      </c>
      <c r="L399" s="32">
        <v>44698264.899999999</v>
      </c>
      <c r="M399" s="152">
        <v>4281123</v>
      </c>
      <c r="N399" s="152"/>
      <c r="O399" s="152"/>
      <c r="P399" s="152"/>
      <c r="Q399" s="152"/>
    </row>
    <row r="400" spans="1:18" s="2" customFormat="1" x14ac:dyDescent="0.25">
      <c r="A400" s="149" t="s">
        <v>184</v>
      </c>
      <c r="B400" s="149"/>
      <c r="C400" s="149"/>
      <c r="D400" s="149"/>
      <c r="E400" s="149"/>
      <c r="F400" s="149"/>
      <c r="G400" s="30">
        <v>32930929.48</v>
      </c>
      <c r="H400" s="30">
        <v>32922544.57</v>
      </c>
      <c r="I400" s="31">
        <v>32922458.59</v>
      </c>
      <c r="J400" s="31">
        <f>29516741+523.57+4693514+48.16</f>
        <v>34210826.729999997</v>
      </c>
      <c r="K400" s="31">
        <v>33244907.670000002</v>
      </c>
      <c r="L400" s="31">
        <v>33244313</v>
      </c>
      <c r="M400" s="148">
        <v>39560734.289999999</v>
      </c>
      <c r="N400" s="148"/>
      <c r="O400" s="148"/>
      <c r="P400" s="148"/>
      <c r="Q400" s="148"/>
    </row>
    <row r="401" spans="1:28" s="10" customFormat="1" ht="34.5" customHeight="1" x14ac:dyDescent="0.25">
      <c r="A401" s="153" t="s">
        <v>347</v>
      </c>
      <c r="B401" s="153"/>
      <c r="C401" s="153"/>
      <c r="D401" s="153"/>
      <c r="E401" s="153"/>
      <c r="F401" s="153"/>
      <c r="G401" s="33">
        <f t="shared" ref="G401:L401" si="2">SUM(G395:G400)</f>
        <v>247545682.63999999</v>
      </c>
      <c r="H401" s="33">
        <f t="shared" si="2"/>
        <v>307412834.58999997</v>
      </c>
      <c r="I401" s="33">
        <f t="shared" si="2"/>
        <v>241588872.00999999</v>
      </c>
      <c r="J401" s="33">
        <f t="shared" si="2"/>
        <v>283394235.08999997</v>
      </c>
      <c r="K401" s="33">
        <f t="shared" si="2"/>
        <v>245237677.25999999</v>
      </c>
      <c r="L401" s="33">
        <f t="shared" si="2"/>
        <v>291258099.56</v>
      </c>
      <c r="M401" s="136">
        <f>SUM(M395:Q400)</f>
        <v>243939680.32999998</v>
      </c>
      <c r="N401" s="137"/>
      <c r="O401" s="137"/>
      <c r="P401" s="137"/>
      <c r="Q401" s="138"/>
    </row>
    <row r="402" spans="1:28" s="10" customFormat="1" ht="23.25" customHeight="1" x14ac:dyDescent="0.25">
      <c r="A402" s="154" t="s">
        <v>185</v>
      </c>
      <c r="B402" s="154"/>
      <c r="C402" s="154"/>
      <c r="D402" s="154"/>
      <c r="E402" s="154"/>
      <c r="F402" s="154"/>
      <c r="G402" s="132">
        <f>+G401+H401+I401</f>
        <v>796547389.24000001</v>
      </c>
      <c r="H402" s="133"/>
      <c r="I402" s="134"/>
      <c r="J402" s="132">
        <f>+J401+K401+L401</f>
        <v>819890011.90999997</v>
      </c>
      <c r="K402" s="133"/>
      <c r="L402" s="134"/>
      <c r="M402" s="135">
        <f>+M401</f>
        <v>243939680.32999998</v>
      </c>
      <c r="N402" s="135"/>
      <c r="O402" s="135"/>
      <c r="P402" s="135"/>
      <c r="Q402" s="135"/>
    </row>
    <row r="403" spans="1:28" s="2" customFormat="1" ht="19.5" customHeight="1" x14ac:dyDescent="0.25">
      <c r="A403" s="155" t="s">
        <v>186</v>
      </c>
      <c r="B403" s="155"/>
      <c r="C403" s="155"/>
      <c r="D403" s="155"/>
      <c r="E403" s="155"/>
      <c r="F403" s="155"/>
      <c r="G403" s="33">
        <f t="shared" ref="G403:M403" si="3">+G394+G401</f>
        <v>352645678.74000001</v>
      </c>
      <c r="H403" s="33">
        <f t="shared" si="3"/>
        <v>369772373.61999995</v>
      </c>
      <c r="I403" s="33">
        <f t="shared" si="3"/>
        <v>296046049.25</v>
      </c>
      <c r="J403" s="33">
        <f t="shared" si="3"/>
        <v>346442848.19999999</v>
      </c>
      <c r="K403" s="33">
        <f t="shared" si="3"/>
        <v>286712115.58999997</v>
      </c>
      <c r="L403" s="33">
        <f t="shared" si="3"/>
        <v>329732780.03000003</v>
      </c>
      <c r="M403" s="136">
        <f t="shared" si="3"/>
        <v>281772169.03999996</v>
      </c>
      <c r="N403" s="137"/>
      <c r="O403" s="137"/>
      <c r="P403" s="137"/>
      <c r="Q403" s="138"/>
    </row>
    <row r="404" spans="1:28" s="2" customFormat="1" ht="15.75" customHeight="1" x14ac:dyDescent="0.25">
      <c r="A404" s="139" t="s">
        <v>187</v>
      </c>
      <c r="B404" s="140"/>
      <c r="C404" s="140"/>
      <c r="D404" s="140"/>
      <c r="E404" s="140"/>
      <c r="F404" s="140"/>
      <c r="G404" s="140"/>
      <c r="H404" s="140"/>
      <c r="I404" s="140"/>
      <c r="J404" s="140"/>
      <c r="K404" s="141"/>
      <c r="L404" s="142">
        <f>SUM(G403:Q403)</f>
        <v>2263124014.4699998</v>
      </c>
      <c r="M404" s="143"/>
      <c r="N404" s="143"/>
      <c r="O404" s="143"/>
      <c r="P404" s="143"/>
      <c r="Q404" s="144"/>
    </row>
    <row r="405" spans="1:28" s="2" customFormat="1" x14ac:dyDescent="0.25">
      <c r="A405" s="188"/>
      <c r="B405" s="189"/>
      <c r="C405" s="189"/>
      <c r="D405" s="189"/>
      <c r="E405" s="189"/>
      <c r="F405" s="189"/>
      <c r="G405" s="189"/>
      <c r="H405" s="189"/>
      <c r="I405" s="189"/>
      <c r="J405" s="189"/>
      <c r="K405" s="189"/>
      <c r="L405" s="189"/>
      <c r="M405" s="189"/>
      <c r="N405" s="189"/>
      <c r="O405" s="189"/>
      <c r="P405" s="189"/>
      <c r="Q405" s="190"/>
    </row>
    <row r="406" spans="1:28" s="2" customFormat="1" ht="55.5" customHeight="1" x14ac:dyDescent="0.25">
      <c r="A406" s="178" t="s">
        <v>362</v>
      </c>
      <c r="B406" s="179"/>
      <c r="C406" s="179"/>
      <c r="D406" s="179"/>
      <c r="E406" s="179"/>
      <c r="F406" s="179"/>
      <c r="G406" s="179"/>
      <c r="H406" s="179"/>
      <c r="I406" s="179"/>
      <c r="J406" s="179"/>
      <c r="K406" s="179"/>
      <c r="L406" s="179"/>
      <c r="M406" s="179"/>
      <c r="N406" s="179"/>
      <c r="O406" s="179"/>
      <c r="P406" s="179"/>
      <c r="Q406" s="180"/>
    </row>
    <row r="407" spans="1:28" s="2" customFormat="1" ht="24.75" customHeight="1" x14ac:dyDescent="0.25">
      <c r="A407" s="112" t="s">
        <v>178</v>
      </c>
      <c r="B407" s="112"/>
      <c r="C407" s="112"/>
      <c r="D407" s="112"/>
      <c r="E407" s="112"/>
      <c r="F407" s="112"/>
      <c r="G407" s="112"/>
      <c r="H407" s="112"/>
      <c r="I407" s="112"/>
      <c r="J407" s="112"/>
      <c r="K407" s="112"/>
      <c r="L407" s="112"/>
      <c r="M407" s="112"/>
      <c r="N407" s="112"/>
      <c r="O407" s="112"/>
      <c r="P407" s="112"/>
      <c r="Q407" s="112"/>
    </row>
    <row r="408" spans="1:28" s="2" customFormat="1" ht="122.25" customHeight="1" x14ac:dyDescent="0.25">
      <c r="A408" s="191" t="s">
        <v>376</v>
      </c>
      <c r="B408" s="192"/>
      <c r="C408" s="192"/>
      <c r="D408" s="192"/>
      <c r="E408" s="192"/>
      <c r="F408" s="192"/>
      <c r="G408" s="192"/>
      <c r="H408" s="192"/>
      <c r="I408" s="192"/>
      <c r="J408" s="192"/>
      <c r="K408" s="192"/>
      <c r="L408" s="192"/>
      <c r="M408" s="192"/>
      <c r="N408" s="192"/>
      <c r="O408" s="192"/>
      <c r="P408" s="192"/>
      <c r="Q408" s="193"/>
      <c r="R408" s="423"/>
      <c r="S408" s="423"/>
      <c r="T408" s="423"/>
      <c r="U408" s="423"/>
      <c r="V408" s="423"/>
      <c r="W408" s="423"/>
      <c r="X408" s="423"/>
      <c r="Y408" s="423"/>
      <c r="Z408" s="423"/>
      <c r="AA408" s="423"/>
      <c r="AB408" s="423"/>
    </row>
    <row r="409" spans="1:28" s="2" customFormat="1" x14ac:dyDescent="0.25">
      <c r="A409" s="194" t="s">
        <v>332</v>
      </c>
      <c r="B409" s="195"/>
      <c r="C409" s="169"/>
      <c r="D409" s="169"/>
      <c r="E409" s="169"/>
      <c r="F409" s="169"/>
      <c r="G409" s="169"/>
      <c r="H409" s="169"/>
      <c r="I409" s="169"/>
      <c r="J409" s="169"/>
      <c r="K409" s="169"/>
      <c r="L409" s="169"/>
      <c r="M409" s="169"/>
      <c r="N409" s="169"/>
      <c r="O409" s="169"/>
      <c r="P409" s="169"/>
      <c r="Q409" s="170"/>
      <c r="R409" s="423"/>
      <c r="S409" s="423"/>
      <c r="T409" s="423"/>
      <c r="U409" s="423"/>
      <c r="V409" s="423"/>
      <c r="W409" s="423"/>
      <c r="X409" s="423"/>
      <c r="Y409" s="423"/>
      <c r="Z409" s="423"/>
      <c r="AA409" s="423"/>
      <c r="AB409" s="423"/>
    </row>
    <row r="410" spans="1:28" s="2" customFormat="1" ht="23.25" customHeight="1" x14ac:dyDescent="0.25">
      <c r="A410" s="194" t="s">
        <v>251</v>
      </c>
      <c r="B410" s="195"/>
      <c r="C410" s="169"/>
      <c r="D410" s="169"/>
      <c r="E410" s="169"/>
      <c r="F410" s="169"/>
      <c r="G410" s="169"/>
      <c r="H410" s="169"/>
      <c r="I410" s="169"/>
      <c r="J410" s="169"/>
      <c r="K410" s="169"/>
      <c r="L410" s="169"/>
      <c r="M410" s="169"/>
      <c r="N410" s="169"/>
      <c r="O410" s="169"/>
      <c r="P410" s="169"/>
      <c r="Q410" s="170"/>
      <c r="R410" s="423"/>
      <c r="S410" s="423"/>
      <c r="T410" s="423"/>
      <c r="U410" s="423"/>
      <c r="V410" s="423"/>
      <c r="W410" s="423"/>
      <c r="X410" s="423"/>
      <c r="Y410" s="423"/>
      <c r="Z410" s="423"/>
      <c r="AA410" s="423"/>
      <c r="AB410" s="423"/>
    </row>
    <row r="411" spans="1:28" s="2" customFormat="1" x14ac:dyDescent="0.25">
      <c r="A411" s="194" t="s">
        <v>245</v>
      </c>
      <c r="B411" s="195"/>
      <c r="C411" s="169"/>
      <c r="D411" s="169"/>
      <c r="E411" s="169"/>
      <c r="F411" s="169"/>
      <c r="G411" s="169"/>
      <c r="H411" s="169"/>
      <c r="I411" s="169"/>
      <c r="J411" s="169"/>
      <c r="K411" s="169"/>
      <c r="L411" s="169"/>
      <c r="M411" s="169"/>
      <c r="N411" s="169"/>
      <c r="O411" s="169"/>
      <c r="P411" s="169"/>
      <c r="Q411" s="170"/>
    </row>
    <row r="412" spans="1:28" s="2" customFormat="1" ht="63" customHeight="1" x14ac:dyDescent="0.25">
      <c r="A412" s="196" t="s">
        <v>377</v>
      </c>
      <c r="B412" s="197"/>
      <c r="C412" s="197"/>
      <c r="D412" s="197"/>
      <c r="E412" s="197"/>
      <c r="F412" s="197"/>
      <c r="G412" s="197"/>
      <c r="H412" s="197"/>
      <c r="I412" s="197"/>
      <c r="J412" s="197"/>
      <c r="K412" s="197"/>
      <c r="L412" s="197"/>
      <c r="M412" s="197"/>
      <c r="N412" s="197"/>
      <c r="O412" s="197"/>
      <c r="P412" s="197"/>
      <c r="Q412" s="198"/>
    </row>
    <row r="413" spans="1:28" s="2" customFormat="1" ht="15" customHeight="1" x14ac:dyDescent="0.25">
      <c r="A413" s="185" t="s">
        <v>230</v>
      </c>
      <c r="B413" s="186"/>
      <c r="C413" s="186"/>
      <c r="D413" s="186"/>
      <c r="E413" s="186"/>
      <c r="F413" s="186"/>
      <c r="G413" s="186"/>
      <c r="H413" s="186"/>
      <c r="I413" s="186"/>
      <c r="J413" s="186"/>
      <c r="K413" s="186"/>
      <c r="L413" s="186"/>
      <c r="M413" s="186"/>
      <c r="N413" s="186"/>
      <c r="O413" s="186"/>
      <c r="P413" s="186"/>
      <c r="Q413" s="187"/>
    </row>
    <row r="414" spans="1:28" s="2" customFormat="1" ht="15" customHeight="1" x14ac:dyDescent="0.25">
      <c r="A414" s="185" t="s">
        <v>203</v>
      </c>
      <c r="B414" s="186"/>
      <c r="C414" s="186"/>
      <c r="D414" s="186"/>
      <c r="E414" s="186"/>
      <c r="F414" s="186"/>
      <c r="G414" s="186"/>
      <c r="H414" s="186"/>
      <c r="I414" s="186"/>
      <c r="J414" s="186"/>
      <c r="K414" s="186"/>
      <c r="L414" s="186"/>
      <c r="M414" s="186"/>
      <c r="N414" s="186"/>
      <c r="O414" s="186"/>
      <c r="P414" s="186"/>
      <c r="Q414" s="187"/>
    </row>
    <row r="415" spans="1:28" s="2" customFormat="1" x14ac:dyDescent="0.25">
      <c r="A415" s="279"/>
      <c r="B415" s="280"/>
      <c r="C415" s="280"/>
      <c r="D415" s="280"/>
      <c r="E415" s="280"/>
      <c r="F415" s="280"/>
      <c r="G415" s="280"/>
      <c r="H415" s="280"/>
      <c r="I415" s="280"/>
      <c r="J415" s="280"/>
      <c r="K415" s="280"/>
      <c r="L415" s="280"/>
      <c r="M415" s="280"/>
      <c r="N415" s="280"/>
      <c r="O415" s="280"/>
      <c r="P415" s="280"/>
      <c r="Q415" s="281"/>
    </row>
    <row r="416" spans="1:28" s="2" customFormat="1" ht="23.25" customHeight="1" x14ac:dyDescent="0.25">
      <c r="A416" s="112" t="s">
        <v>292</v>
      </c>
      <c r="B416" s="112"/>
      <c r="C416" s="112"/>
      <c r="D416" s="112"/>
      <c r="E416" s="112"/>
      <c r="F416" s="112"/>
      <c r="G416" s="112"/>
      <c r="H416" s="112"/>
      <c r="I416" s="112"/>
      <c r="J416" s="112"/>
      <c r="K416" s="112"/>
      <c r="L416" s="112"/>
      <c r="M416" s="112"/>
      <c r="N416" s="112"/>
      <c r="O416" s="112"/>
      <c r="P416" s="112"/>
      <c r="Q416" s="112"/>
    </row>
    <row r="417" spans="1:17" s="2" customFormat="1" x14ac:dyDescent="0.25">
      <c r="A417" s="191" t="s">
        <v>348</v>
      </c>
      <c r="B417" s="192"/>
      <c r="C417" s="192"/>
      <c r="D417" s="192"/>
      <c r="E417" s="192"/>
      <c r="F417" s="192"/>
      <c r="G417" s="192"/>
      <c r="H417" s="192"/>
      <c r="I417" s="192"/>
      <c r="J417" s="192"/>
      <c r="K417" s="192"/>
      <c r="L417" s="192"/>
      <c r="M417" s="192"/>
      <c r="N417" s="192"/>
      <c r="O417" s="192"/>
      <c r="P417" s="192"/>
      <c r="Q417" s="193"/>
    </row>
    <row r="418" spans="1:17" s="2" customFormat="1" ht="29.25" customHeight="1" x14ac:dyDescent="0.25">
      <c r="A418" s="196" t="s">
        <v>378</v>
      </c>
      <c r="B418" s="197"/>
      <c r="C418" s="197"/>
      <c r="D418" s="197"/>
      <c r="E418" s="197"/>
      <c r="F418" s="197"/>
      <c r="G418" s="197"/>
      <c r="H418" s="197"/>
      <c r="I418" s="197"/>
      <c r="J418" s="197"/>
      <c r="K418" s="197"/>
      <c r="L418" s="197"/>
      <c r="M418" s="197"/>
      <c r="N418" s="197"/>
      <c r="O418" s="197"/>
      <c r="P418" s="197"/>
      <c r="Q418" s="198"/>
    </row>
    <row r="419" spans="1:17" s="2" customFormat="1" x14ac:dyDescent="0.25">
      <c r="A419" s="196" t="s">
        <v>379</v>
      </c>
      <c r="B419" s="197"/>
      <c r="C419" s="197"/>
      <c r="D419" s="197"/>
      <c r="E419" s="197"/>
      <c r="F419" s="197"/>
      <c r="G419" s="197"/>
      <c r="H419" s="197"/>
      <c r="I419" s="197"/>
      <c r="J419" s="197"/>
      <c r="K419" s="197"/>
      <c r="L419" s="197"/>
      <c r="M419" s="197"/>
      <c r="N419" s="197"/>
      <c r="O419" s="197"/>
      <c r="P419" s="197"/>
      <c r="Q419" s="198"/>
    </row>
    <row r="420" spans="1:17" s="2" customFormat="1" ht="32.25" customHeight="1" x14ac:dyDescent="0.25">
      <c r="A420" s="196" t="s">
        <v>380</v>
      </c>
      <c r="B420" s="197"/>
      <c r="C420" s="197"/>
      <c r="D420" s="197"/>
      <c r="E420" s="197"/>
      <c r="F420" s="197"/>
      <c r="G420" s="197"/>
      <c r="H420" s="197"/>
      <c r="I420" s="197"/>
      <c r="J420" s="197"/>
      <c r="K420" s="197"/>
      <c r="L420" s="197"/>
      <c r="M420" s="197"/>
      <c r="N420" s="197"/>
      <c r="O420" s="197"/>
      <c r="P420" s="197"/>
      <c r="Q420" s="198"/>
    </row>
    <row r="421" spans="1:17" s="2" customFormat="1" ht="42.75" customHeight="1" x14ac:dyDescent="0.25">
      <c r="A421" s="196" t="s">
        <v>381</v>
      </c>
      <c r="B421" s="197"/>
      <c r="C421" s="197"/>
      <c r="D421" s="197"/>
      <c r="E421" s="197"/>
      <c r="F421" s="197"/>
      <c r="G421" s="197"/>
      <c r="H421" s="197"/>
      <c r="I421" s="197"/>
      <c r="J421" s="197"/>
      <c r="K421" s="197"/>
      <c r="L421" s="197"/>
      <c r="M421" s="197"/>
      <c r="N421" s="197"/>
      <c r="O421" s="197"/>
      <c r="P421" s="197"/>
      <c r="Q421" s="198"/>
    </row>
    <row r="422" spans="1:17" s="2" customFormat="1" x14ac:dyDescent="0.25">
      <c r="A422" s="439"/>
      <c r="B422" s="440"/>
      <c r="C422" s="440"/>
      <c r="D422" s="440"/>
      <c r="E422" s="440"/>
      <c r="F422" s="440"/>
      <c r="G422" s="440"/>
      <c r="H422" s="440"/>
      <c r="I422" s="440"/>
      <c r="J422" s="440"/>
      <c r="K422" s="440"/>
      <c r="L422" s="440"/>
      <c r="M422" s="440"/>
      <c r="N422" s="440"/>
      <c r="O422" s="440"/>
      <c r="P422" s="440"/>
      <c r="Q422" s="441"/>
    </row>
    <row r="423" spans="1:17" s="2" customFormat="1" ht="20.25" customHeight="1" x14ac:dyDescent="0.25">
      <c r="A423" s="162" t="s">
        <v>179</v>
      </c>
      <c r="B423" s="163"/>
      <c r="C423" s="163"/>
      <c r="D423" s="163"/>
      <c r="E423" s="163"/>
      <c r="F423" s="163"/>
      <c r="G423" s="163"/>
      <c r="H423" s="163"/>
      <c r="I423" s="163"/>
      <c r="J423" s="163"/>
      <c r="K423" s="163"/>
      <c r="L423" s="163"/>
      <c r="M423" s="163"/>
      <c r="N423" s="163"/>
      <c r="O423" s="163"/>
      <c r="P423" s="163"/>
      <c r="Q423" s="164"/>
    </row>
    <row r="424" spans="1:17" s="2" customFormat="1" ht="107.25" customHeight="1" x14ac:dyDescent="0.25">
      <c r="A424" s="191" t="s">
        <v>225</v>
      </c>
      <c r="B424" s="192"/>
      <c r="C424" s="192"/>
      <c r="D424" s="192"/>
      <c r="E424" s="192"/>
      <c r="F424" s="192"/>
      <c r="G424" s="192"/>
      <c r="H424" s="192"/>
      <c r="I424" s="192"/>
      <c r="J424" s="192"/>
      <c r="K424" s="192"/>
      <c r="L424" s="192"/>
      <c r="M424" s="192"/>
      <c r="N424" s="192"/>
      <c r="O424" s="192"/>
      <c r="P424" s="192"/>
      <c r="Q424" s="193"/>
    </row>
    <row r="425" spans="1:17" s="2" customFormat="1" ht="62.25" customHeight="1" x14ac:dyDescent="0.25">
      <c r="A425" s="196" t="s">
        <v>180</v>
      </c>
      <c r="B425" s="197"/>
      <c r="C425" s="197"/>
      <c r="D425" s="197"/>
      <c r="E425" s="197"/>
      <c r="F425" s="197"/>
      <c r="G425" s="197"/>
      <c r="H425" s="197"/>
      <c r="I425" s="197"/>
      <c r="J425" s="197"/>
      <c r="K425" s="197"/>
      <c r="L425" s="197"/>
      <c r="M425" s="197"/>
      <c r="N425" s="197"/>
      <c r="O425" s="197"/>
      <c r="P425" s="197"/>
      <c r="Q425" s="198"/>
    </row>
    <row r="426" spans="1:17" s="2" customFormat="1" ht="89.25" customHeight="1" x14ac:dyDescent="0.25">
      <c r="A426" s="196" t="s">
        <v>224</v>
      </c>
      <c r="B426" s="197"/>
      <c r="C426" s="197"/>
      <c r="D426" s="197"/>
      <c r="E426" s="197"/>
      <c r="F426" s="197"/>
      <c r="G426" s="197"/>
      <c r="H426" s="197"/>
      <c r="I426" s="197"/>
      <c r="J426" s="197"/>
      <c r="K426" s="197"/>
      <c r="L426" s="197"/>
      <c r="M426" s="197"/>
      <c r="N426" s="197"/>
      <c r="O426" s="197"/>
      <c r="P426" s="197"/>
      <c r="Q426" s="198"/>
    </row>
    <row r="427" spans="1:17" s="2" customFormat="1" ht="50.25" customHeight="1" x14ac:dyDescent="0.25">
      <c r="A427" s="196" t="s">
        <v>181</v>
      </c>
      <c r="B427" s="197"/>
      <c r="C427" s="197"/>
      <c r="D427" s="197"/>
      <c r="E427" s="197"/>
      <c r="F427" s="197"/>
      <c r="G427" s="197"/>
      <c r="H427" s="197"/>
      <c r="I427" s="197"/>
      <c r="J427" s="197"/>
      <c r="K427" s="197"/>
      <c r="L427" s="197"/>
      <c r="M427" s="197"/>
      <c r="N427" s="197"/>
      <c r="O427" s="197"/>
      <c r="P427" s="197"/>
      <c r="Q427" s="198"/>
    </row>
    <row r="428" spans="1:17" s="2" customFormat="1" ht="19.5" customHeight="1" x14ac:dyDescent="0.25">
      <c r="A428" s="199"/>
      <c r="B428" s="200"/>
      <c r="C428" s="200"/>
      <c r="D428" s="200"/>
      <c r="E428" s="200"/>
      <c r="F428" s="200"/>
      <c r="G428" s="200"/>
      <c r="H428" s="200"/>
      <c r="I428" s="200"/>
      <c r="J428" s="200"/>
      <c r="K428" s="200"/>
      <c r="L428" s="200"/>
      <c r="M428" s="200"/>
      <c r="N428" s="200"/>
      <c r="O428" s="200"/>
      <c r="P428" s="200"/>
      <c r="Q428" s="201"/>
    </row>
    <row r="429" spans="1:17" s="2" customFormat="1" ht="29.25" customHeight="1" x14ac:dyDescent="0.25">
      <c r="A429" s="162" t="s">
        <v>81</v>
      </c>
      <c r="B429" s="163"/>
      <c r="C429" s="163"/>
      <c r="D429" s="163"/>
      <c r="E429" s="163"/>
      <c r="F429" s="163"/>
      <c r="G429" s="163"/>
      <c r="H429" s="163"/>
      <c r="I429" s="163"/>
      <c r="J429" s="163"/>
      <c r="K429" s="163"/>
      <c r="L429" s="163"/>
      <c r="M429" s="163"/>
      <c r="N429" s="163"/>
      <c r="O429" s="163"/>
      <c r="P429" s="163"/>
      <c r="Q429" s="164"/>
    </row>
    <row r="430" spans="1:17" s="2" customFormat="1" ht="30.75" customHeight="1" x14ac:dyDescent="0.25">
      <c r="A430" s="182" t="s">
        <v>201</v>
      </c>
      <c r="B430" s="183"/>
      <c r="C430" s="183"/>
      <c r="D430" s="183"/>
      <c r="E430" s="183"/>
      <c r="F430" s="183"/>
      <c r="G430" s="183"/>
      <c r="H430" s="183"/>
      <c r="I430" s="183"/>
      <c r="J430" s="183"/>
      <c r="K430" s="183"/>
      <c r="L430" s="183"/>
      <c r="M430" s="183"/>
      <c r="N430" s="183"/>
      <c r="O430" s="183"/>
      <c r="P430" s="183"/>
      <c r="Q430" s="184"/>
    </row>
    <row r="431" spans="1:17" s="2" customFormat="1" ht="19.5" customHeight="1" x14ac:dyDescent="0.25">
      <c r="A431" s="72"/>
      <c r="B431" s="72"/>
      <c r="C431" s="72"/>
      <c r="D431" s="72"/>
      <c r="E431" s="72"/>
      <c r="F431" s="72"/>
      <c r="G431" s="72"/>
      <c r="H431" s="72"/>
      <c r="I431" s="72"/>
      <c r="J431" s="72"/>
      <c r="K431" s="72"/>
      <c r="L431" s="72"/>
      <c r="M431" s="72"/>
      <c r="N431" s="72"/>
      <c r="O431" s="72"/>
      <c r="P431" s="72"/>
      <c r="Q431" s="72"/>
    </row>
    <row r="432" spans="1:17" s="2" customFormat="1" ht="19.5" customHeight="1" x14ac:dyDescent="0.25">
      <c r="A432" s="38"/>
      <c r="B432" s="38"/>
      <c r="C432" s="38"/>
      <c r="D432" s="38"/>
      <c r="E432" s="38"/>
      <c r="F432" s="38"/>
      <c r="G432" s="38"/>
      <c r="H432" s="38"/>
      <c r="I432" s="38"/>
      <c r="J432" s="38"/>
      <c r="K432" s="38"/>
      <c r="L432" s="38"/>
      <c r="M432" s="38"/>
      <c r="N432" s="38"/>
      <c r="O432" s="38"/>
      <c r="P432" s="38"/>
      <c r="Q432" s="38"/>
    </row>
    <row r="433" spans="1:17" s="2" customFormat="1" ht="22.5" customHeight="1" x14ac:dyDescent="0.25">
      <c r="A433" s="210" t="s">
        <v>82</v>
      </c>
      <c r="B433" s="211"/>
      <c r="C433" s="211"/>
      <c r="D433" s="211"/>
      <c r="E433" s="211"/>
      <c r="F433" s="211"/>
      <c r="G433" s="211"/>
      <c r="H433" s="211"/>
      <c r="I433" s="211"/>
      <c r="J433" s="211"/>
      <c r="K433" s="211"/>
      <c r="L433" s="211"/>
      <c r="M433" s="211"/>
      <c r="N433" s="211"/>
      <c r="O433" s="211"/>
      <c r="P433" s="211"/>
      <c r="Q433" s="212"/>
    </row>
    <row r="434" spans="1:17" s="2" customFormat="1" x14ac:dyDescent="0.25">
      <c r="A434" s="213" t="s">
        <v>202</v>
      </c>
      <c r="B434" s="214"/>
      <c r="C434" s="214"/>
      <c r="D434" s="214"/>
      <c r="E434" s="214"/>
      <c r="F434" s="214"/>
      <c r="G434" s="214"/>
      <c r="H434" s="214"/>
      <c r="I434" s="214"/>
      <c r="J434" s="214"/>
      <c r="K434" s="214"/>
      <c r="L434" s="214"/>
      <c r="M434" s="214"/>
      <c r="N434" s="214"/>
      <c r="O434" s="214"/>
      <c r="P434" s="214"/>
      <c r="Q434" s="215"/>
    </row>
    <row r="435" spans="1:17" s="2" customFormat="1" ht="19.5" customHeight="1" x14ac:dyDescent="0.25">
      <c r="A435" s="216"/>
      <c r="B435" s="217"/>
      <c r="C435" s="217"/>
      <c r="D435" s="217"/>
      <c r="E435" s="217"/>
      <c r="F435" s="217"/>
      <c r="G435" s="217"/>
      <c r="H435" s="217"/>
      <c r="I435" s="217"/>
      <c r="J435" s="217"/>
      <c r="K435" s="217"/>
      <c r="L435" s="217"/>
      <c r="M435" s="217"/>
      <c r="N435" s="217"/>
      <c r="O435" s="217"/>
      <c r="P435" s="217"/>
      <c r="Q435" s="218"/>
    </row>
    <row r="436" spans="1:17" s="2" customFormat="1" ht="19.5" customHeight="1" x14ac:dyDescent="0.25">
      <c r="A436" s="162" t="s">
        <v>83</v>
      </c>
      <c r="B436" s="163"/>
      <c r="C436" s="163"/>
      <c r="D436" s="163"/>
      <c r="E436" s="163"/>
      <c r="F436" s="163"/>
      <c r="G436" s="163"/>
      <c r="H436" s="163"/>
      <c r="I436" s="163"/>
      <c r="J436" s="163"/>
      <c r="K436" s="163"/>
      <c r="L436" s="163"/>
      <c r="M436" s="163"/>
      <c r="N436" s="163"/>
      <c r="O436" s="163"/>
      <c r="P436" s="163"/>
      <c r="Q436" s="164"/>
    </row>
    <row r="437" spans="1:17" s="2" customFormat="1" ht="31.5" customHeight="1" x14ac:dyDescent="0.25">
      <c r="A437" s="165" t="s">
        <v>282</v>
      </c>
      <c r="B437" s="203"/>
      <c r="C437" s="203"/>
      <c r="D437" s="203"/>
      <c r="E437" s="203"/>
      <c r="F437" s="203"/>
      <c r="G437" s="203"/>
      <c r="H437" s="203"/>
      <c r="I437" s="203"/>
      <c r="J437" s="203"/>
      <c r="K437" s="203"/>
      <c r="L437" s="203"/>
      <c r="M437" s="203"/>
      <c r="N437" s="203"/>
      <c r="O437" s="203"/>
      <c r="P437" s="203"/>
      <c r="Q437" s="167"/>
    </row>
    <row r="438" spans="1:17" s="2" customFormat="1" ht="19.5" customHeight="1" x14ac:dyDescent="0.25">
      <c r="A438" s="442"/>
      <c r="B438" s="443"/>
      <c r="C438" s="443"/>
      <c r="D438" s="443"/>
      <c r="E438" s="443"/>
      <c r="F438" s="443"/>
      <c r="G438" s="443"/>
      <c r="H438" s="443"/>
      <c r="I438" s="443"/>
      <c r="J438" s="443"/>
      <c r="K438" s="443"/>
      <c r="L438" s="443"/>
      <c r="M438" s="443"/>
      <c r="N438" s="443"/>
      <c r="O438" s="443"/>
      <c r="P438" s="443"/>
      <c r="Q438" s="444"/>
    </row>
    <row r="439" spans="1:17" s="2" customFormat="1" ht="21.75" customHeight="1" x14ac:dyDescent="0.25">
      <c r="A439" s="204" t="s">
        <v>384</v>
      </c>
      <c r="B439" s="205"/>
      <c r="C439" s="205"/>
      <c r="D439" s="205"/>
      <c r="E439" s="205"/>
      <c r="F439" s="205"/>
      <c r="G439" s="205"/>
      <c r="H439" s="205"/>
      <c r="I439" s="205"/>
      <c r="J439" s="205"/>
      <c r="K439" s="205"/>
      <c r="L439" s="205"/>
      <c r="M439" s="205"/>
      <c r="N439" s="205"/>
      <c r="O439" s="205"/>
      <c r="P439" s="205"/>
      <c r="Q439" s="206"/>
    </row>
    <row r="440" spans="1:17" s="2" customFormat="1" ht="46.5" customHeight="1" x14ac:dyDescent="0.25">
      <c r="A440" s="207" t="s">
        <v>287</v>
      </c>
      <c r="B440" s="208"/>
      <c r="C440" s="208"/>
      <c r="D440" s="208"/>
      <c r="E440" s="208"/>
      <c r="F440" s="208"/>
      <c r="G440" s="208"/>
      <c r="H440" s="208"/>
      <c r="I440" s="208"/>
      <c r="J440" s="208"/>
      <c r="K440" s="208"/>
      <c r="L440" s="208"/>
      <c r="M440" s="208"/>
      <c r="N440" s="208"/>
      <c r="O440" s="208"/>
      <c r="P440" s="208"/>
      <c r="Q440" s="209"/>
    </row>
    <row r="441" spans="1:17" s="2" customFormat="1" ht="46.5" customHeight="1" x14ac:dyDescent="0.25">
      <c r="A441" s="25"/>
      <c r="B441" s="25"/>
      <c r="C441" s="25"/>
      <c r="D441" s="25"/>
      <c r="E441" s="25"/>
      <c r="F441" s="25"/>
      <c r="G441" s="25"/>
      <c r="H441" s="25"/>
      <c r="I441" s="25"/>
      <c r="J441" s="25"/>
      <c r="K441" s="25"/>
      <c r="L441" s="25"/>
      <c r="M441" s="25"/>
      <c r="N441" s="25"/>
      <c r="O441" s="25"/>
      <c r="P441" s="25"/>
      <c r="Q441" s="25"/>
    </row>
    <row r="442" spans="1:17" ht="52.5" customHeight="1" x14ac:dyDescent="0.25">
      <c r="A442" s="21"/>
      <c r="B442" s="21"/>
      <c r="C442" s="24"/>
      <c r="D442" s="24"/>
      <c r="E442" s="24"/>
      <c r="F442" s="24"/>
      <c r="G442" s="24"/>
      <c r="H442" s="21"/>
      <c r="I442" s="21"/>
      <c r="J442" s="21"/>
      <c r="K442" s="21"/>
      <c r="L442" s="24"/>
      <c r="M442" s="24"/>
      <c r="N442" s="24"/>
      <c r="O442" s="21"/>
      <c r="P442" s="21"/>
      <c r="Q442" s="21"/>
    </row>
    <row r="443" spans="1:17" x14ac:dyDescent="0.25">
      <c r="A443" s="21"/>
      <c r="B443" s="21"/>
      <c r="C443" s="23"/>
      <c r="D443" s="23"/>
      <c r="E443" s="23"/>
      <c r="F443" s="23"/>
      <c r="G443" s="23"/>
      <c r="H443" s="21"/>
      <c r="I443" s="21"/>
      <c r="J443" s="21"/>
      <c r="K443" s="21"/>
      <c r="L443" s="20"/>
      <c r="M443" s="20"/>
      <c r="N443" s="23"/>
      <c r="O443" s="23"/>
      <c r="P443" s="23"/>
      <c r="Q443" s="23"/>
    </row>
    <row r="444" spans="1:17" x14ac:dyDescent="0.25">
      <c r="A444" s="22"/>
      <c r="B444" s="22"/>
      <c r="C444" s="22"/>
      <c r="D444" s="22"/>
      <c r="E444" s="22"/>
      <c r="F444" s="22"/>
      <c r="G444" s="22"/>
      <c r="H444" s="22"/>
      <c r="I444" s="22"/>
      <c r="J444" s="22"/>
      <c r="K444" s="22"/>
      <c r="L444" s="22"/>
      <c r="M444" s="22"/>
      <c r="N444" s="22"/>
      <c r="O444" s="22"/>
      <c r="P444" s="22"/>
      <c r="Q444" s="22"/>
    </row>
    <row r="445" spans="1:17" x14ac:dyDescent="0.25">
      <c r="A445" s="202" t="s">
        <v>84</v>
      </c>
      <c r="B445" s="202"/>
      <c r="C445" s="202"/>
      <c r="D445" s="202"/>
      <c r="E445" s="202"/>
      <c r="F445" s="202"/>
      <c r="G445" s="202"/>
      <c r="H445" s="202"/>
      <c r="I445" s="202"/>
      <c r="J445" s="202"/>
      <c r="K445" s="202"/>
      <c r="L445" s="202"/>
      <c r="M445" s="202"/>
      <c r="N445" s="202"/>
      <c r="O445" s="202"/>
      <c r="P445" s="202"/>
      <c r="Q445" s="202"/>
    </row>
    <row r="446" spans="1:17" x14ac:dyDescent="0.25">
      <c r="A446" s="22"/>
      <c r="B446" s="22"/>
      <c r="C446" s="22"/>
      <c r="D446" s="22"/>
      <c r="E446" s="22"/>
      <c r="F446" s="22"/>
      <c r="G446" s="22"/>
      <c r="H446" s="22"/>
      <c r="I446" s="22"/>
      <c r="J446" s="22"/>
      <c r="K446" s="22"/>
      <c r="L446" s="22"/>
      <c r="M446" s="22"/>
      <c r="N446" s="22"/>
      <c r="O446" s="22"/>
      <c r="P446" s="22"/>
      <c r="Q446" s="22"/>
    </row>
    <row r="447" spans="1:17" x14ac:dyDescent="0.25">
      <c r="A447" s="22"/>
      <c r="B447" s="22"/>
      <c r="C447" s="22"/>
      <c r="D447" s="22"/>
      <c r="E447" s="22"/>
      <c r="F447" s="22"/>
      <c r="G447" s="22"/>
      <c r="H447" s="22"/>
      <c r="I447" s="22"/>
      <c r="J447" s="22"/>
      <c r="K447" s="22"/>
      <c r="L447" s="22"/>
      <c r="M447" s="22"/>
      <c r="N447" s="22"/>
      <c r="O447" s="22"/>
      <c r="P447" s="22"/>
      <c r="Q447" s="22"/>
    </row>
  </sheetData>
  <mergeCells count="772">
    <mergeCell ref="A381:Q381"/>
    <mergeCell ref="A415:Q415"/>
    <mergeCell ref="A422:Q422"/>
    <mergeCell ref="A438:Q438"/>
    <mergeCell ref="A151:Q151"/>
    <mergeCell ref="A212:Q212"/>
    <mergeCell ref="A213:Q213"/>
    <mergeCell ref="A378:Q378"/>
    <mergeCell ref="A384:Q384"/>
    <mergeCell ref="A152:Q152"/>
    <mergeCell ref="A157:J157"/>
    <mergeCell ref="K157:M157"/>
    <mergeCell ref="N157:Q157"/>
    <mergeCell ref="A160:J160"/>
    <mergeCell ref="K160:M160"/>
    <mergeCell ref="N160:Q160"/>
    <mergeCell ref="A161:J161"/>
    <mergeCell ref="K161:M161"/>
    <mergeCell ref="N161:Q161"/>
    <mergeCell ref="A158:J158"/>
    <mergeCell ref="K158:M158"/>
    <mergeCell ref="N158:Q158"/>
    <mergeCell ref="A159:J159"/>
    <mergeCell ref="K159:M159"/>
    <mergeCell ref="R408:AB408"/>
    <mergeCell ref="R409:AB409"/>
    <mergeCell ref="R410:AB410"/>
    <mergeCell ref="A13:Q13"/>
    <mergeCell ref="A14:K14"/>
    <mergeCell ref="L14:Q14"/>
    <mergeCell ref="A15:K15"/>
    <mergeCell ref="L15:Q15"/>
    <mergeCell ref="A16:K16"/>
    <mergeCell ref="L16:Q16"/>
    <mergeCell ref="A36:Q36"/>
    <mergeCell ref="A17:Q17"/>
    <mergeCell ref="A18:Q18"/>
    <mergeCell ref="A19:Q19"/>
    <mergeCell ref="A53:F53"/>
    <mergeCell ref="A52:F52"/>
    <mergeCell ref="L52:Q52"/>
    <mergeCell ref="L53:Q53"/>
    <mergeCell ref="J52:K52"/>
    <mergeCell ref="J53:K53"/>
    <mergeCell ref="A47:Q47"/>
    <mergeCell ref="A48:Q48"/>
    <mergeCell ref="A49:Q49"/>
    <mergeCell ref="A50:Q50"/>
    <mergeCell ref="A1:Q1"/>
    <mergeCell ref="A2:Q2"/>
    <mergeCell ref="A3:Q3"/>
    <mergeCell ref="A4:Q4"/>
    <mergeCell ref="A5:Q5"/>
    <mergeCell ref="A6:Q6"/>
    <mergeCell ref="A7:Q7"/>
    <mergeCell ref="A8:Q8"/>
    <mergeCell ref="A9:Q9"/>
    <mergeCell ref="A10:Q10"/>
    <mergeCell ref="A11:Q11"/>
    <mergeCell ref="A12:K12"/>
    <mergeCell ref="L12:Q12"/>
    <mergeCell ref="A46:F46"/>
    <mergeCell ref="A45:F45"/>
    <mergeCell ref="A44:F44"/>
    <mergeCell ref="A43:F43"/>
    <mergeCell ref="A42:F42"/>
    <mergeCell ref="I42:J42"/>
    <mergeCell ref="A37:Q37"/>
    <mergeCell ref="A38:Q38"/>
    <mergeCell ref="A39:Q39"/>
    <mergeCell ref="A41:F41"/>
    <mergeCell ref="I41:J41"/>
    <mergeCell ref="A35:Q35"/>
    <mergeCell ref="A29:K29"/>
    <mergeCell ref="A30:K30"/>
    <mergeCell ref="A31:K31"/>
    <mergeCell ref="A32:K32"/>
    <mergeCell ref="A33:K33"/>
    <mergeCell ref="A34:K34"/>
    <mergeCell ref="L20:Q20"/>
    <mergeCell ref="L21:Q21"/>
    <mergeCell ref="A51:F51"/>
    <mergeCell ref="L51:Q51"/>
    <mergeCell ref="J51:K51"/>
    <mergeCell ref="A60:Q60"/>
    <mergeCell ref="A61:Q61"/>
    <mergeCell ref="A62:Q62"/>
    <mergeCell ref="A63:F63"/>
    <mergeCell ref="A54:Q54"/>
    <mergeCell ref="A55:Q55"/>
    <mergeCell ref="A56:Q56"/>
    <mergeCell ref="A57:Q57"/>
    <mergeCell ref="A58:Q58"/>
    <mergeCell ref="A59:Q59"/>
    <mergeCell ref="G63:I63"/>
    <mergeCell ref="J63:K63"/>
    <mergeCell ref="L63:Q63"/>
    <mergeCell ref="A67:Q67"/>
    <mergeCell ref="A68:Q68"/>
    <mergeCell ref="A64:F64"/>
    <mergeCell ref="A65:F65"/>
    <mergeCell ref="G64:I64"/>
    <mergeCell ref="G65:I65"/>
    <mergeCell ref="J64:K64"/>
    <mergeCell ref="J65:K65"/>
    <mergeCell ref="L64:Q64"/>
    <mergeCell ref="L65:Q65"/>
    <mergeCell ref="L66:Q66"/>
    <mergeCell ref="A66:K66"/>
    <mergeCell ref="A88:Q88"/>
    <mergeCell ref="A89:Q89"/>
    <mergeCell ref="A90:Q90"/>
    <mergeCell ref="A77:Q77"/>
    <mergeCell ref="A78:Q78"/>
    <mergeCell ref="A79:Q79"/>
    <mergeCell ref="L84:Q84"/>
    <mergeCell ref="A69:Q69"/>
    <mergeCell ref="L70:Q70"/>
    <mergeCell ref="L71:Q71"/>
    <mergeCell ref="L72:Q72"/>
    <mergeCell ref="L73:Q73"/>
    <mergeCell ref="L74:Q74"/>
    <mergeCell ref="L75:Q75"/>
    <mergeCell ref="L76:Q76"/>
    <mergeCell ref="A70:K70"/>
    <mergeCell ref="A71:K71"/>
    <mergeCell ref="A72:K72"/>
    <mergeCell ref="A73:K73"/>
    <mergeCell ref="A74:K74"/>
    <mergeCell ref="A75:K75"/>
    <mergeCell ref="A76:K76"/>
    <mergeCell ref="L80:Q80"/>
    <mergeCell ref="L81:Q81"/>
    <mergeCell ref="A115:F115"/>
    <mergeCell ref="A114:F114"/>
    <mergeCell ref="A113:F113"/>
    <mergeCell ref="A112:F112"/>
    <mergeCell ref="A111:F111"/>
    <mergeCell ref="A110:F110"/>
    <mergeCell ref="A109:F109"/>
    <mergeCell ref="A108:F108"/>
    <mergeCell ref="A107:F107"/>
    <mergeCell ref="A122:Q122"/>
    <mergeCell ref="A123:Q123"/>
    <mergeCell ref="A124:Q124"/>
    <mergeCell ref="A125:Q125"/>
    <mergeCell ref="A117:Q117"/>
    <mergeCell ref="A118:Q118"/>
    <mergeCell ref="A119:Q119"/>
    <mergeCell ref="A120:K120"/>
    <mergeCell ref="A121:K121"/>
    <mergeCell ref="L120:Q120"/>
    <mergeCell ref="L121:Q121"/>
    <mergeCell ref="A141:I141"/>
    <mergeCell ref="A143:I143"/>
    <mergeCell ref="A131:Q131"/>
    <mergeCell ref="A132:Q132"/>
    <mergeCell ref="A127:Q127"/>
    <mergeCell ref="A128:Q128"/>
    <mergeCell ref="A129:Q129"/>
    <mergeCell ref="A130:Q130"/>
    <mergeCell ref="A126:K126"/>
    <mergeCell ref="L126:Q126"/>
    <mergeCell ref="A134:I134"/>
    <mergeCell ref="J134:K134"/>
    <mergeCell ref="L133:Q133"/>
    <mergeCell ref="A133:K133"/>
    <mergeCell ref="L134:Q134"/>
    <mergeCell ref="J140:K140"/>
    <mergeCell ref="J141:K141"/>
    <mergeCell ref="J143:K143"/>
    <mergeCell ref="J147:K147"/>
    <mergeCell ref="J148:K148"/>
    <mergeCell ref="L142:Q142"/>
    <mergeCell ref="L144:Q144"/>
    <mergeCell ref="A135:I135"/>
    <mergeCell ref="A136:I136"/>
    <mergeCell ref="A137:I137"/>
    <mergeCell ref="A139:I139"/>
    <mergeCell ref="J135:K135"/>
    <mergeCell ref="J136:K136"/>
    <mergeCell ref="J137:K137"/>
    <mergeCell ref="J139:K139"/>
    <mergeCell ref="L138:Q138"/>
    <mergeCell ref="A138:K138"/>
    <mergeCell ref="A142:K142"/>
    <mergeCell ref="A144:K144"/>
    <mergeCell ref="L135:Q135"/>
    <mergeCell ref="L136:Q136"/>
    <mergeCell ref="L137:Q137"/>
    <mergeCell ref="L139:Q139"/>
    <mergeCell ref="L140:Q140"/>
    <mergeCell ref="L141:Q141"/>
    <mergeCell ref="L143:Q143"/>
    <mergeCell ref="A140:I140"/>
    <mergeCell ref="A150:K150"/>
    <mergeCell ref="L145:Q145"/>
    <mergeCell ref="L146:Q146"/>
    <mergeCell ref="L147:Q147"/>
    <mergeCell ref="L148:Q148"/>
    <mergeCell ref="L149:Q149"/>
    <mergeCell ref="L150:Q150"/>
    <mergeCell ref="A156:J156"/>
    <mergeCell ref="K156:M156"/>
    <mergeCell ref="N156:Q156"/>
    <mergeCell ref="A153:Q153"/>
    <mergeCell ref="A154:J154"/>
    <mergeCell ref="K154:Q154"/>
    <mergeCell ref="A155:J155"/>
    <mergeCell ref="K155:M155"/>
    <mergeCell ref="N155:Q155"/>
    <mergeCell ref="A149:I149"/>
    <mergeCell ref="J149:K149"/>
    <mergeCell ref="A145:I145"/>
    <mergeCell ref="A146:I146"/>
    <mergeCell ref="A147:I147"/>
    <mergeCell ref="A148:I148"/>
    <mergeCell ref="J145:K145"/>
    <mergeCell ref="J146:K146"/>
    <mergeCell ref="A166:J166"/>
    <mergeCell ref="K166:Q166"/>
    <mergeCell ref="A167:J167"/>
    <mergeCell ref="K167:Q167"/>
    <mergeCell ref="A168:J168"/>
    <mergeCell ref="K168:M168"/>
    <mergeCell ref="N168:Q168"/>
    <mergeCell ref="N159:Q159"/>
    <mergeCell ref="A164:J164"/>
    <mergeCell ref="K164:M164"/>
    <mergeCell ref="N164:Q164"/>
    <mergeCell ref="A165:J165"/>
    <mergeCell ref="K165:M165"/>
    <mergeCell ref="N165:Q165"/>
    <mergeCell ref="A162:J162"/>
    <mergeCell ref="K162:M162"/>
    <mergeCell ref="N162:Q162"/>
    <mergeCell ref="A163:J163"/>
    <mergeCell ref="K163:M163"/>
    <mergeCell ref="N163:Q163"/>
    <mergeCell ref="A172:J172"/>
    <mergeCell ref="K172:M172"/>
    <mergeCell ref="N172:Q172"/>
    <mergeCell ref="A173:J173"/>
    <mergeCell ref="K173:M173"/>
    <mergeCell ref="N173:Q173"/>
    <mergeCell ref="A169:J169"/>
    <mergeCell ref="K169:M169"/>
    <mergeCell ref="N169:Q169"/>
    <mergeCell ref="A170:J170"/>
    <mergeCell ref="K170:Q170"/>
    <mergeCell ref="A171:J171"/>
    <mergeCell ref="K171:M171"/>
    <mergeCell ref="N171:Q171"/>
    <mergeCell ref="A176:J176"/>
    <mergeCell ref="K176:Q176"/>
    <mergeCell ref="A177:J177"/>
    <mergeCell ref="K177:M177"/>
    <mergeCell ref="N177:Q177"/>
    <mergeCell ref="A178:J178"/>
    <mergeCell ref="K178:M178"/>
    <mergeCell ref="N178:Q178"/>
    <mergeCell ref="A174:J174"/>
    <mergeCell ref="K174:M174"/>
    <mergeCell ref="N174:Q174"/>
    <mergeCell ref="A175:J175"/>
    <mergeCell ref="K175:M175"/>
    <mergeCell ref="N175:Q175"/>
    <mergeCell ref="A181:J181"/>
    <mergeCell ref="K181:M181"/>
    <mergeCell ref="N181:Q181"/>
    <mergeCell ref="A182:J182"/>
    <mergeCell ref="K182:M182"/>
    <mergeCell ref="N182:Q182"/>
    <mergeCell ref="A179:J179"/>
    <mergeCell ref="K179:M179"/>
    <mergeCell ref="N179:Q179"/>
    <mergeCell ref="A180:J180"/>
    <mergeCell ref="K180:M180"/>
    <mergeCell ref="N180:Q180"/>
    <mergeCell ref="A185:J185"/>
    <mergeCell ref="K185:Q185"/>
    <mergeCell ref="A186:J186"/>
    <mergeCell ref="K186:M186"/>
    <mergeCell ref="N186:Q186"/>
    <mergeCell ref="A187:J187"/>
    <mergeCell ref="K187:M187"/>
    <mergeCell ref="N187:Q187"/>
    <mergeCell ref="A183:J183"/>
    <mergeCell ref="K183:M183"/>
    <mergeCell ref="N183:Q183"/>
    <mergeCell ref="A184:J184"/>
    <mergeCell ref="K184:M184"/>
    <mergeCell ref="N184:Q184"/>
    <mergeCell ref="A190:J190"/>
    <mergeCell ref="K190:M190"/>
    <mergeCell ref="N190:Q190"/>
    <mergeCell ref="A191:J191"/>
    <mergeCell ref="K191:M191"/>
    <mergeCell ref="N191:Q191"/>
    <mergeCell ref="A188:J188"/>
    <mergeCell ref="K188:M188"/>
    <mergeCell ref="N188:Q188"/>
    <mergeCell ref="A189:J189"/>
    <mergeCell ref="K189:M189"/>
    <mergeCell ref="N189:Q189"/>
    <mergeCell ref="A215:I215"/>
    <mergeCell ref="J215:K215"/>
    <mergeCell ref="L215:Q215"/>
    <mergeCell ref="A203:I203"/>
    <mergeCell ref="J203:Q203"/>
    <mergeCell ref="A204:I204"/>
    <mergeCell ref="J204:Q204"/>
    <mergeCell ref="A205:I205"/>
    <mergeCell ref="J205:Q205"/>
    <mergeCell ref="A211:I211"/>
    <mergeCell ref="J211:Q211"/>
    <mergeCell ref="A214:Q214"/>
    <mergeCell ref="A206:Q206"/>
    <mergeCell ref="A207:Q207"/>
    <mergeCell ref="A208:Q208"/>
    <mergeCell ref="A209:I209"/>
    <mergeCell ref="J209:Q209"/>
    <mergeCell ref="A210:I210"/>
    <mergeCell ref="J210:Q210"/>
    <mergeCell ref="A225:I225"/>
    <mergeCell ref="A226:I226"/>
    <mergeCell ref="A227:I227"/>
    <mergeCell ref="J224:K224"/>
    <mergeCell ref="J225:K225"/>
    <mergeCell ref="J226:K226"/>
    <mergeCell ref="J227:K227"/>
    <mergeCell ref="A220:I220"/>
    <mergeCell ref="A221:I221"/>
    <mergeCell ref="A222:I222"/>
    <mergeCell ref="A223:I223"/>
    <mergeCell ref="J220:K220"/>
    <mergeCell ref="J221:K221"/>
    <mergeCell ref="J222:K222"/>
    <mergeCell ref="J223:K223"/>
    <mergeCell ref="A228:I228"/>
    <mergeCell ref="A229:I229"/>
    <mergeCell ref="A230:I230"/>
    <mergeCell ref="A231:I231"/>
    <mergeCell ref="J228:K228"/>
    <mergeCell ref="J229:K229"/>
    <mergeCell ref="J230:K230"/>
    <mergeCell ref="J231:K231"/>
    <mergeCell ref="L228:Q228"/>
    <mergeCell ref="L229:Q229"/>
    <mergeCell ref="L230:Q230"/>
    <mergeCell ref="L231:Q231"/>
    <mergeCell ref="A239:Q239"/>
    <mergeCell ref="A240:K240"/>
    <mergeCell ref="L240:Q240"/>
    <mergeCell ref="A241:K241"/>
    <mergeCell ref="L241:Q241"/>
    <mergeCell ref="A232:Q232"/>
    <mergeCell ref="A233:Q234"/>
    <mergeCell ref="A235:Q235"/>
    <mergeCell ref="A236:Q236"/>
    <mergeCell ref="A237:Q237"/>
    <mergeCell ref="A238:Q238"/>
    <mergeCell ref="A245:K245"/>
    <mergeCell ref="L245:Q245"/>
    <mergeCell ref="A246:K246"/>
    <mergeCell ref="L246:Q246"/>
    <mergeCell ref="A247:K247"/>
    <mergeCell ref="L247:Q247"/>
    <mergeCell ref="A242:K242"/>
    <mergeCell ref="L242:Q242"/>
    <mergeCell ref="A243:K243"/>
    <mergeCell ref="L243:Q243"/>
    <mergeCell ref="A244:K244"/>
    <mergeCell ref="L244:Q244"/>
    <mergeCell ref="A251:K251"/>
    <mergeCell ref="L251:Q251"/>
    <mergeCell ref="A252:Q252"/>
    <mergeCell ref="A253:Q253"/>
    <mergeCell ref="A254:Q254"/>
    <mergeCell ref="A255:Q255"/>
    <mergeCell ref="A248:K248"/>
    <mergeCell ref="L248:Q248"/>
    <mergeCell ref="A249:K249"/>
    <mergeCell ref="L249:Q249"/>
    <mergeCell ref="A250:K250"/>
    <mergeCell ref="L250:Q250"/>
    <mergeCell ref="A261:K261"/>
    <mergeCell ref="L261:Q261"/>
    <mergeCell ref="A262:K262"/>
    <mergeCell ref="L262:Q262"/>
    <mergeCell ref="A263:K263"/>
    <mergeCell ref="L263:Q263"/>
    <mergeCell ref="A256:Q256"/>
    <mergeCell ref="A257:Q257"/>
    <mergeCell ref="A258:Q258"/>
    <mergeCell ref="A259:Q259"/>
    <mergeCell ref="A260:K260"/>
    <mergeCell ref="L260:Q260"/>
    <mergeCell ref="L267:Q267"/>
    <mergeCell ref="A268:K268"/>
    <mergeCell ref="L268:Q268"/>
    <mergeCell ref="A269:K269"/>
    <mergeCell ref="L269:Q269"/>
    <mergeCell ref="A264:K264"/>
    <mergeCell ref="L264:Q264"/>
    <mergeCell ref="A265:K265"/>
    <mergeCell ref="L265:Q265"/>
    <mergeCell ref="A266:K266"/>
    <mergeCell ref="L266:Q266"/>
    <mergeCell ref="A274:K274"/>
    <mergeCell ref="L274:Q274"/>
    <mergeCell ref="A275:K275"/>
    <mergeCell ref="L275:Q275"/>
    <mergeCell ref="A281:Q281"/>
    <mergeCell ref="A283:Q283"/>
    <mergeCell ref="A279:K279"/>
    <mergeCell ref="L279:Q279"/>
    <mergeCell ref="A280:K280"/>
    <mergeCell ref="L280:Q280"/>
    <mergeCell ref="A282:K282"/>
    <mergeCell ref="L282:Q282"/>
    <mergeCell ref="A276:K276"/>
    <mergeCell ref="L276:Q276"/>
    <mergeCell ref="A277:K277"/>
    <mergeCell ref="L277:Q277"/>
    <mergeCell ref="A278:K278"/>
    <mergeCell ref="L278:Q278"/>
    <mergeCell ref="A287:K287"/>
    <mergeCell ref="L287:Q287"/>
    <mergeCell ref="A288:K288"/>
    <mergeCell ref="L288:Q288"/>
    <mergeCell ref="A289:K289"/>
    <mergeCell ref="L289:Q289"/>
    <mergeCell ref="A284:K284"/>
    <mergeCell ref="L284:Q284"/>
    <mergeCell ref="A285:K285"/>
    <mergeCell ref="L285:Q285"/>
    <mergeCell ref="A286:K286"/>
    <mergeCell ref="L286:Q286"/>
    <mergeCell ref="I302:K302"/>
    <mergeCell ref="A294:Q294"/>
    <mergeCell ref="A296:Q296"/>
    <mergeCell ref="A297:Q297"/>
    <mergeCell ref="A298:Q298"/>
    <mergeCell ref="A299:Q299"/>
    <mergeCell ref="A303:G303"/>
    <mergeCell ref="A304:G304"/>
    <mergeCell ref="A290:K290"/>
    <mergeCell ref="L290:Q290"/>
    <mergeCell ref="A291:Q291"/>
    <mergeCell ref="A292:K292"/>
    <mergeCell ref="L292:Q292"/>
    <mergeCell ref="A293:Q293"/>
    <mergeCell ref="A311:Q311"/>
    <mergeCell ref="A312:Q312"/>
    <mergeCell ref="A313:Q313"/>
    <mergeCell ref="A305:G309"/>
    <mergeCell ref="L305:Q305"/>
    <mergeCell ref="L306:Q306"/>
    <mergeCell ref="L307:Q307"/>
    <mergeCell ref="L308:Q308"/>
    <mergeCell ref="L309:Q309"/>
    <mergeCell ref="J309:K309"/>
    <mergeCell ref="L310:Q310"/>
    <mergeCell ref="A310:K310"/>
    <mergeCell ref="A319:Q319"/>
    <mergeCell ref="A320:Q320"/>
    <mergeCell ref="A314:J314"/>
    <mergeCell ref="A315:J315"/>
    <mergeCell ref="A316:J316"/>
    <mergeCell ref="A317:J317"/>
    <mergeCell ref="A318:J318"/>
    <mergeCell ref="K314:Q314"/>
    <mergeCell ref="K315:Q315"/>
    <mergeCell ref="K316:Q316"/>
    <mergeCell ref="K317:Q317"/>
    <mergeCell ref="K318:Q318"/>
    <mergeCell ref="A327:J327"/>
    <mergeCell ref="K327:Q327"/>
    <mergeCell ref="A321:J321"/>
    <mergeCell ref="A322:J322"/>
    <mergeCell ref="A323:J323"/>
    <mergeCell ref="A324:J324"/>
    <mergeCell ref="A325:J325"/>
    <mergeCell ref="A326:J326"/>
    <mergeCell ref="K321:Q321"/>
    <mergeCell ref="K322:Q322"/>
    <mergeCell ref="K323:Q323"/>
    <mergeCell ref="K324:Q324"/>
    <mergeCell ref="K325:Q325"/>
    <mergeCell ref="K326:Q326"/>
    <mergeCell ref="A332:Q332"/>
    <mergeCell ref="A333:Q333"/>
    <mergeCell ref="A334:Q334"/>
    <mergeCell ref="A335:Q335"/>
    <mergeCell ref="A336:Q336"/>
    <mergeCell ref="A337:Q337"/>
    <mergeCell ref="A328:Q328"/>
    <mergeCell ref="A329:Q329"/>
    <mergeCell ref="A330:Q330"/>
    <mergeCell ref="A331:Q331"/>
    <mergeCell ref="A343:Q343"/>
    <mergeCell ref="A344:Q344"/>
    <mergeCell ref="A345:Q345"/>
    <mergeCell ref="A346:Q346"/>
    <mergeCell ref="A347:Q347"/>
    <mergeCell ref="A348:Q348"/>
    <mergeCell ref="A338:Q338"/>
    <mergeCell ref="A339:Q339"/>
    <mergeCell ref="A340:Q340"/>
    <mergeCell ref="A341:Q341"/>
    <mergeCell ref="A342:Q342"/>
    <mergeCell ref="A355:Q355"/>
    <mergeCell ref="A356:Q356"/>
    <mergeCell ref="A357:Q357"/>
    <mergeCell ref="A358:F358"/>
    <mergeCell ref="A349:Q349"/>
    <mergeCell ref="A350:Q350"/>
    <mergeCell ref="A351:Q351"/>
    <mergeCell ref="A352:Q352"/>
    <mergeCell ref="A353:Q353"/>
    <mergeCell ref="A354:Q354"/>
    <mergeCell ref="G358:H358"/>
    <mergeCell ref="I358:K358"/>
    <mergeCell ref="L358:Q358"/>
    <mergeCell ref="A375:Q375"/>
    <mergeCell ref="A376:Q376"/>
    <mergeCell ref="A362:Q362"/>
    <mergeCell ref="A363:Q363"/>
    <mergeCell ref="A364:Q364"/>
    <mergeCell ref="A365:Q365"/>
    <mergeCell ref="A359:F359"/>
    <mergeCell ref="A360:F360"/>
    <mergeCell ref="G359:H359"/>
    <mergeCell ref="G360:H360"/>
    <mergeCell ref="I359:K359"/>
    <mergeCell ref="I360:K360"/>
    <mergeCell ref="L359:Q359"/>
    <mergeCell ref="L360:Q360"/>
    <mergeCell ref="A361:K361"/>
    <mergeCell ref="L361:Q361"/>
    <mergeCell ref="A445:Q445"/>
    <mergeCell ref="A437:Q437"/>
    <mergeCell ref="A439:Q439"/>
    <mergeCell ref="A440:Q440"/>
    <mergeCell ref="A430:Q430"/>
    <mergeCell ref="A431:Q431"/>
    <mergeCell ref="A433:Q433"/>
    <mergeCell ref="A434:Q434"/>
    <mergeCell ref="A435:Q435"/>
    <mergeCell ref="A436:Q436"/>
    <mergeCell ref="A426:Q426"/>
    <mergeCell ref="A427:Q427"/>
    <mergeCell ref="A428:Q428"/>
    <mergeCell ref="A429:Q429"/>
    <mergeCell ref="A417:Q417"/>
    <mergeCell ref="A418:Q418"/>
    <mergeCell ref="A419:Q419"/>
    <mergeCell ref="A420:Q420"/>
    <mergeCell ref="A421:Q421"/>
    <mergeCell ref="A423:Q423"/>
    <mergeCell ref="A424:Q424"/>
    <mergeCell ref="A425:Q425"/>
    <mergeCell ref="A413:Q413"/>
    <mergeCell ref="A414:Q414"/>
    <mergeCell ref="A416:Q416"/>
    <mergeCell ref="A405:Q405"/>
    <mergeCell ref="A406:Q406"/>
    <mergeCell ref="A407:Q407"/>
    <mergeCell ref="A408:Q408"/>
    <mergeCell ref="A409:Q409"/>
    <mergeCell ref="A410:Q410"/>
    <mergeCell ref="A411:Q411"/>
    <mergeCell ref="A412:Q412"/>
    <mergeCell ref="A403:F403"/>
    <mergeCell ref="A116:Q116"/>
    <mergeCell ref="A388:F388"/>
    <mergeCell ref="A390:F390"/>
    <mergeCell ref="A391:F391"/>
    <mergeCell ref="A392:F392"/>
    <mergeCell ref="A393:F393"/>
    <mergeCell ref="A394:F394"/>
    <mergeCell ref="A395:F395"/>
    <mergeCell ref="A396:F396"/>
    <mergeCell ref="A385:Q385"/>
    <mergeCell ref="A386:Q386"/>
    <mergeCell ref="A377:Q377"/>
    <mergeCell ref="A379:Q379"/>
    <mergeCell ref="A389:Q389"/>
    <mergeCell ref="A387:Q387"/>
    <mergeCell ref="A380:Q380"/>
    <mergeCell ref="A382:Q382"/>
    <mergeCell ref="A383:Q383"/>
    <mergeCell ref="A366:Q366"/>
    <mergeCell ref="A369:Q369"/>
    <mergeCell ref="A373:Q373"/>
    <mergeCell ref="M401:Q401"/>
    <mergeCell ref="A374:Q374"/>
    <mergeCell ref="G402:I402"/>
    <mergeCell ref="J402:L402"/>
    <mergeCell ref="M402:Q402"/>
    <mergeCell ref="M403:Q403"/>
    <mergeCell ref="A404:K404"/>
    <mergeCell ref="L404:Q404"/>
    <mergeCell ref="M388:Q388"/>
    <mergeCell ref="M390:Q390"/>
    <mergeCell ref="M391:Q391"/>
    <mergeCell ref="M392:Q392"/>
    <mergeCell ref="A397:F397"/>
    <mergeCell ref="A398:F398"/>
    <mergeCell ref="A399:F399"/>
    <mergeCell ref="A400:F400"/>
    <mergeCell ref="M393:Q393"/>
    <mergeCell ref="M394:Q394"/>
    <mergeCell ref="M395:Q395"/>
    <mergeCell ref="M396:Q396"/>
    <mergeCell ref="M397:Q397"/>
    <mergeCell ref="M398:Q398"/>
    <mergeCell ref="M399:Q399"/>
    <mergeCell ref="M400:Q400"/>
    <mergeCell ref="A401:F401"/>
    <mergeCell ref="A402:F402"/>
    <mergeCell ref="L22:Q22"/>
    <mergeCell ref="A27:K27"/>
    <mergeCell ref="A20:K20"/>
    <mergeCell ref="A21:K21"/>
    <mergeCell ref="A22:K22"/>
    <mergeCell ref="A23:K23"/>
    <mergeCell ref="A24:K24"/>
    <mergeCell ref="A25:K25"/>
    <mergeCell ref="A26:K26"/>
    <mergeCell ref="L23:Q23"/>
    <mergeCell ref="L24:Q24"/>
    <mergeCell ref="L25:Q25"/>
    <mergeCell ref="L26:Q26"/>
    <mergeCell ref="L27:Q27"/>
    <mergeCell ref="A28:K28"/>
    <mergeCell ref="I43:J43"/>
    <mergeCell ref="I44:J44"/>
    <mergeCell ref="I45:J45"/>
    <mergeCell ref="I46:J46"/>
    <mergeCell ref="L41:Q41"/>
    <mergeCell ref="L42:Q42"/>
    <mergeCell ref="L43:Q43"/>
    <mergeCell ref="L44:Q44"/>
    <mergeCell ref="L45:Q45"/>
    <mergeCell ref="L46:Q46"/>
    <mergeCell ref="L31:Q31"/>
    <mergeCell ref="L32:Q32"/>
    <mergeCell ref="L33:Q33"/>
    <mergeCell ref="L34:Q34"/>
    <mergeCell ref="L28:Q28"/>
    <mergeCell ref="L29:Q29"/>
    <mergeCell ref="L30:Q30"/>
    <mergeCell ref="A40:Q40"/>
    <mergeCell ref="L82:Q82"/>
    <mergeCell ref="L83:Q83"/>
    <mergeCell ref="L85:Q85"/>
    <mergeCell ref="L86:Q86"/>
    <mergeCell ref="L87:Q87"/>
    <mergeCell ref="A80:K80"/>
    <mergeCell ref="A81:K81"/>
    <mergeCell ref="A82:K82"/>
    <mergeCell ref="A83:K83"/>
    <mergeCell ref="A84:K84"/>
    <mergeCell ref="A85:K85"/>
    <mergeCell ref="A86:K86"/>
    <mergeCell ref="A87:K87"/>
    <mergeCell ref="L91:Q91"/>
    <mergeCell ref="L92:Q92"/>
    <mergeCell ref="L93:Q93"/>
    <mergeCell ref="A91:K91"/>
    <mergeCell ref="A93:K93"/>
    <mergeCell ref="A92:K92"/>
    <mergeCell ref="J105:K105"/>
    <mergeCell ref="J106:K106"/>
    <mergeCell ref="L105:Q105"/>
    <mergeCell ref="L106:Q106"/>
    <mergeCell ref="A106:F106"/>
    <mergeCell ref="A103:Q103"/>
    <mergeCell ref="A104:Q104"/>
    <mergeCell ref="A105:F105"/>
    <mergeCell ref="A97:Q97"/>
    <mergeCell ref="A98:Q98"/>
    <mergeCell ref="A99:Q99"/>
    <mergeCell ref="A100:Q100"/>
    <mergeCell ref="A101:Q101"/>
    <mergeCell ref="A102:Q102"/>
    <mergeCell ref="A94:Q94"/>
    <mergeCell ref="A95:Q95"/>
    <mergeCell ref="A96:Q96"/>
    <mergeCell ref="J107:K107"/>
    <mergeCell ref="J108:K108"/>
    <mergeCell ref="J109:K109"/>
    <mergeCell ref="J110:K110"/>
    <mergeCell ref="J111:K111"/>
    <mergeCell ref="J112:K112"/>
    <mergeCell ref="J113:K113"/>
    <mergeCell ref="J114:K114"/>
    <mergeCell ref="J115:K115"/>
    <mergeCell ref="L107:Q107"/>
    <mergeCell ref="L108:Q108"/>
    <mergeCell ref="L109:Q109"/>
    <mergeCell ref="L110:Q110"/>
    <mergeCell ref="L111:Q111"/>
    <mergeCell ref="L112:Q112"/>
    <mergeCell ref="L113:Q113"/>
    <mergeCell ref="L114:Q114"/>
    <mergeCell ref="L115:Q115"/>
    <mergeCell ref="L220:Q220"/>
    <mergeCell ref="L221:Q221"/>
    <mergeCell ref="L222:Q222"/>
    <mergeCell ref="L223:Q223"/>
    <mergeCell ref="L224:Q224"/>
    <mergeCell ref="A198:J198"/>
    <mergeCell ref="K198:Q198"/>
    <mergeCell ref="A199:Q199"/>
    <mergeCell ref="A200:Q200"/>
    <mergeCell ref="A201:Q201"/>
    <mergeCell ref="A202:Q202"/>
    <mergeCell ref="A224:I224"/>
    <mergeCell ref="A216:I216"/>
    <mergeCell ref="A217:I217"/>
    <mergeCell ref="A218:I218"/>
    <mergeCell ref="A219:I219"/>
    <mergeCell ref="J216:K216"/>
    <mergeCell ref="J217:K217"/>
    <mergeCell ref="J218:K218"/>
    <mergeCell ref="J219:K219"/>
    <mergeCell ref="L216:Q216"/>
    <mergeCell ref="L217:Q217"/>
    <mergeCell ref="L218:Q218"/>
    <mergeCell ref="L219:Q219"/>
    <mergeCell ref="A195:J195"/>
    <mergeCell ref="K195:M195"/>
    <mergeCell ref="N195:Q195"/>
    <mergeCell ref="A196:J196"/>
    <mergeCell ref="K196:Q196"/>
    <mergeCell ref="A197:J197"/>
    <mergeCell ref="K197:Q197"/>
    <mergeCell ref="A192:J192"/>
    <mergeCell ref="K192:Q192"/>
    <mergeCell ref="A193:J193"/>
    <mergeCell ref="K193:M193"/>
    <mergeCell ref="N193:Q193"/>
    <mergeCell ref="A194:J194"/>
    <mergeCell ref="K194:M194"/>
    <mergeCell ref="N194:Q194"/>
    <mergeCell ref="L225:Q225"/>
    <mergeCell ref="L226:Q226"/>
    <mergeCell ref="L227:Q227"/>
    <mergeCell ref="I303:K303"/>
    <mergeCell ref="I304:K304"/>
    <mergeCell ref="J305:K305"/>
    <mergeCell ref="J306:K306"/>
    <mergeCell ref="J307:K307"/>
    <mergeCell ref="J308:K308"/>
    <mergeCell ref="A295:Q295"/>
    <mergeCell ref="A273:K273"/>
    <mergeCell ref="L273:Q273"/>
    <mergeCell ref="A270:K270"/>
    <mergeCell ref="L270:Q270"/>
    <mergeCell ref="A271:K271"/>
    <mergeCell ref="L271:Q271"/>
    <mergeCell ref="A272:K272"/>
    <mergeCell ref="L272:Q272"/>
    <mergeCell ref="A267:K267"/>
    <mergeCell ref="A300:Q300"/>
    <mergeCell ref="A302:G302"/>
    <mergeCell ref="L302:Q302"/>
    <mergeCell ref="L303:Q303"/>
    <mergeCell ref="L304:Q304"/>
  </mergeCells>
  <pageMargins left="0.47244094488188981" right="0" top="0.43307086614173229" bottom="0.39370078740157483" header="0.11811023622047245" footer="0.11811023622047245"/>
  <pageSetup scale="80" fitToHeight="0" orientation="portrait" r:id="rId1"/>
  <headerFooter>
    <oddFooter>&amp;CPágina &amp;P de &amp;N</oddFooter>
  </headerFooter>
  <rowBreaks count="5" manualBreakCount="5">
    <brk id="40" max="16" man="1"/>
    <brk id="87" max="16" man="1"/>
    <brk id="111" max="16" man="1"/>
    <brk id="151" max="16" man="1"/>
    <brk id="406" max="1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
  <sheetViews>
    <sheetView zoomScale="120" zoomScaleNormal="120" workbookViewId="0">
      <selection activeCell="I10" sqref="I10"/>
    </sheetView>
  </sheetViews>
  <sheetFormatPr baseColWidth="10" defaultRowHeight="15" x14ac:dyDescent="0.25"/>
  <cols>
    <col min="1" max="1" width="14" customWidth="1"/>
    <col min="2" max="2" width="16" customWidth="1"/>
    <col min="3" max="3" width="17.28515625" customWidth="1"/>
    <col min="4" max="4" width="18.140625" customWidth="1"/>
    <col min="5" max="5" width="19.85546875" bestFit="1" customWidth="1"/>
    <col min="6" max="6" width="13.7109375" bestFit="1" customWidth="1"/>
    <col min="7" max="7" width="20.140625" customWidth="1"/>
    <col min="8" max="8" width="24.7109375" bestFit="1" customWidth="1"/>
    <col min="9" max="9" width="13.7109375" bestFit="1" customWidth="1"/>
    <col min="10" max="10" width="16.7109375" bestFit="1" customWidth="1"/>
    <col min="11" max="11" width="16.28515625" bestFit="1" customWidth="1"/>
    <col min="12" max="12" width="12.28515625" bestFit="1" customWidth="1"/>
  </cols>
  <sheetData>
    <row r="1" spans="1:12" x14ac:dyDescent="0.25">
      <c r="B1" s="459" t="s">
        <v>138</v>
      </c>
      <c r="C1" s="459" t="s">
        <v>139</v>
      </c>
      <c r="D1" s="459" t="s">
        <v>140</v>
      </c>
      <c r="E1" s="4"/>
      <c r="F1" s="4"/>
      <c r="G1" s="4"/>
      <c r="H1" s="4"/>
      <c r="I1" s="459" t="s">
        <v>141</v>
      </c>
      <c r="J1" s="459" t="s">
        <v>142</v>
      </c>
      <c r="K1" s="458" t="s">
        <v>200</v>
      </c>
    </row>
    <row r="2" spans="1:12" x14ac:dyDescent="0.25">
      <c r="B2" s="459"/>
      <c r="C2" s="459"/>
      <c r="D2" s="459"/>
      <c r="E2" s="4" t="s">
        <v>321</v>
      </c>
      <c r="F2" s="4" t="s">
        <v>152</v>
      </c>
      <c r="G2" s="4" t="s">
        <v>134</v>
      </c>
      <c r="H2" s="4" t="s">
        <v>135</v>
      </c>
      <c r="I2" s="459"/>
      <c r="J2" s="459"/>
      <c r="K2" s="458"/>
    </row>
    <row r="4" spans="1:12" x14ac:dyDescent="0.25">
      <c r="A4" s="5" t="s">
        <v>76</v>
      </c>
      <c r="B4" s="3">
        <v>3649789.17</v>
      </c>
      <c r="C4" s="3">
        <v>3111111.11</v>
      </c>
      <c r="D4" s="3"/>
      <c r="E4" s="3"/>
      <c r="F4" s="3"/>
      <c r="G4" s="3">
        <v>1132430.6000000001</v>
      </c>
      <c r="H4" s="3"/>
      <c r="I4" s="3">
        <v>841346.26</v>
      </c>
      <c r="J4" s="3"/>
      <c r="K4" s="3">
        <f>G4+I4</f>
        <v>1973776.86</v>
      </c>
    </row>
    <row r="5" spans="1:12" x14ac:dyDescent="0.25">
      <c r="A5" s="5" t="s">
        <v>115</v>
      </c>
      <c r="B5" s="3">
        <v>3649789.17</v>
      </c>
      <c r="C5" s="3">
        <v>3111111.11</v>
      </c>
      <c r="D5" s="3">
        <v>18000000</v>
      </c>
      <c r="E5" s="3"/>
      <c r="F5" s="3"/>
      <c r="G5" s="3"/>
      <c r="H5" s="3"/>
      <c r="I5" s="3">
        <v>511744.49</v>
      </c>
      <c r="J5" s="3"/>
      <c r="K5" s="3">
        <f>+G4+I5</f>
        <v>1644175.09</v>
      </c>
    </row>
    <row r="6" spans="1:12" x14ac:dyDescent="0.25">
      <c r="A6" s="5" t="s">
        <v>117</v>
      </c>
      <c r="B6" s="3">
        <v>3649789.17</v>
      </c>
      <c r="C6" s="3">
        <v>3111111.11</v>
      </c>
      <c r="D6" s="3">
        <v>18000000</v>
      </c>
      <c r="E6" s="3"/>
      <c r="F6" s="3"/>
      <c r="G6" s="3"/>
      <c r="H6" s="3"/>
      <c r="I6" s="3">
        <f>897476.42+3065305.02</f>
        <v>3962781.44</v>
      </c>
      <c r="J6" s="3"/>
      <c r="K6" s="3">
        <f>+G4+I6</f>
        <v>5095212.04</v>
      </c>
    </row>
    <row r="7" spans="1:12" x14ac:dyDescent="0.25">
      <c r="A7" s="5" t="s">
        <v>118</v>
      </c>
      <c r="B7" s="3">
        <v>138691988.09999999</v>
      </c>
      <c r="C7" s="3">
        <v>93333333.349999994</v>
      </c>
      <c r="D7" s="3"/>
      <c r="E7" s="3"/>
      <c r="F7" s="3"/>
      <c r="G7" s="3">
        <v>1831405.8</v>
      </c>
      <c r="H7" s="3"/>
      <c r="I7" s="3">
        <v>6083124.9199999999</v>
      </c>
      <c r="J7" s="3"/>
      <c r="K7" s="3">
        <f>+G18+I7</f>
        <v>10669233.720000001</v>
      </c>
    </row>
    <row r="8" spans="1:12" x14ac:dyDescent="0.25">
      <c r="A8" s="5" t="s">
        <v>125</v>
      </c>
      <c r="B8" s="3"/>
      <c r="C8" s="3"/>
      <c r="D8" s="3">
        <v>36000000</v>
      </c>
      <c r="E8" s="3"/>
      <c r="F8" s="3">
        <v>8381408.6699999999</v>
      </c>
      <c r="G8" s="3">
        <v>527407</v>
      </c>
      <c r="H8" s="3"/>
      <c r="I8" s="3">
        <v>7840859.3300000001</v>
      </c>
      <c r="J8" s="3"/>
      <c r="K8" s="3">
        <f>+G18+I8</f>
        <v>12426968.130000001</v>
      </c>
      <c r="L8" s="3"/>
    </row>
    <row r="9" spans="1:12" x14ac:dyDescent="0.25">
      <c r="A9" s="5" t="s">
        <v>126</v>
      </c>
      <c r="B9" s="3"/>
      <c r="C9" s="3"/>
      <c r="D9" s="3">
        <v>18000000</v>
      </c>
      <c r="E9" s="3">
        <v>335508.61</v>
      </c>
      <c r="F9" s="3"/>
      <c r="G9" s="3">
        <v>560547.6</v>
      </c>
      <c r="H9" s="3"/>
      <c r="I9" s="3">
        <v>11490375.34</v>
      </c>
      <c r="J9" s="3"/>
      <c r="K9" s="3">
        <f>+G18+I9</f>
        <v>16076484.140000001</v>
      </c>
    </row>
    <row r="10" spans="1:12" x14ac:dyDescent="0.25">
      <c r="A10" s="5" t="s">
        <v>128</v>
      </c>
      <c r="B10" s="3"/>
      <c r="C10" s="3"/>
      <c r="D10" s="3"/>
      <c r="E10" s="3"/>
      <c r="F10" s="3"/>
      <c r="G10" s="3">
        <v>534317.80000000005</v>
      </c>
      <c r="H10" s="3"/>
      <c r="I10" s="3">
        <v>11225414.9</v>
      </c>
      <c r="J10" s="3"/>
      <c r="K10" s="3">
        <f>+I10+G18</f>
        <v>15811523.700000001</v>
      </c>
    </row>
    <row r="11" spans="1:12" x14ac:dyDescent="0.25">
      <c r="A11" s="5" t="s">
        <v>130</v>
      </c>
      <c r="B11" s="3"/>
      <c r="C11" s="3"/>
      <c r="D11" s="3"/>
      <c r="E11" s="3"/>
      <c r="F11" s="3"/>
      <c r="G11" s="3"/>
      <c r="H11" s="3"/>
      <c r="I11" s="3"/>
      <c r="J11" s="3"/>
      <c r="K11" s="3"/>
    </row>
    <row r="12" spans="1:12" x14ac:dyDescent="0.25">
      <c r="A12" s="5" t="s">
        <v>131</v>
      </c>
      <c r="B12" s="3"/>
      <c r="C12" s="3"/>
      <c r="D12" s="3"/>
      <c r="E12" s="3"/>
      <c r="F12" s="3"/>
      <c r="G12" s="3"/>
      <c r="H12" s="3"/>
      <c r="I12" s="3"/>
      <c r="J12" s="3"/>
      <c r="K12" s="3"/>
    </row>
    <row r="13" spans="1:12" x14ac:dyDescent="0.25">
      <c r="A13" s="5" t="s">
        <v>133</v>
      </c>
      <c r="B13" s="3"/>
      <c r="C13" s="3"/>
      <c r="D13" s="3"/>
      <c r="E13" s="3"/>
      <c r="F13" s="3"/>
      <c r="G13" s="3"/>
      <c r="H13" s="3"/>
      <c r="I13" s="3"/>
      <c r="J13" s="3"/>
      <c r="K13" s="3"/>
    </row>
    <row r="14" spans="1:12" x14ac:dyDescent="0.25">
      <c r="A14" s="5" t="s">
        <v>136</v>
      </c>
      <c r="B14" s="3"/>
      <c r="C14" s="3"/>
      <c r="D14" s="3"/>
      <c r="E14" s="3"/>
      <c r="F14" s="3"/>
      <c r="G14" s="3"/>
      <c r="H14" s="3"/>
      <c r="I14" s="3"/>
      <c r="J14" s="3"/>
      <c r="K14" s="3"/>
    </row>
    <row r="15" spans="1:12" x14ac:dyDescent="0.25">
      <c r="A15" s="5" t="s">
        <v>137</v>
      </c>
      <c r="B15" s="6"/>
      <c r="C15" s="6"/>
      <c r="D15" s="3"/>
      <c r="E15" s="3"/>
      <c r="F15" s="3"/>
      <c r="G15" s="6"/>
      <c r="H15" s="3"/>
      <c r="I15" s="11"/>
      <c r="J15" s="3"/>
      <c r="K15" s="3"/>
    </row>
    <row r="16" spans="1:12" x14ac:dyDescent="0.25">
      <c r="B16" s="3"/>
      <c r="G16" s="4"/>
      <c r="J16" s="3"/>
    </row>
    <row r="17" spans="2:11" x14ac:dyDescent="0.25">
      <c r="B17" s="4"/>
      <c r="C17" s="4"/>
      <c r="D17" s="4"/>
      <c r="E17" s="4"/>
      <c r="F17" s="4"/>
      <c r="G17" s="4"/>
      <c r="I17" s="4"/>
      <c r="J17" s="4"/>
      <c r="K17" s="4"/>
    </row>
    <row r="18" spans="2:11" x14ac:dyDescent="0.25">
      <c r="B18" s="4">
        <f t="shared" ref="B18:G18" si="0">SUM(B4:B15)</f>
        <v>149641355.60999998</v>
      </c>
      <c r="C18" s="4">
        <f t="shared" si="0"/>
        <v>102666666.67999999</v>
      </c>
      <c r="D18" s="4">
        <f t="shared" si="0"/>
        <v>90000000</v>
      </c>
      <c r="E18" s="4">
        <f>SUM(E4:E16)</f>
        <v>335508.61</v>
      </c>
      <c r="F18" s="4">
        <f t="shared" si="0"/>
        <v>8381408.6699999999</v>
      </c>
      <c r="G18" s="4">
        <f t="shared" si="0"/>
        <v>4586108.8000000007</v>
      </c>
      <c r="H18" s="4">
        <f>SUM(H4:H16)</f>
        <v>0</v>
      </c>
    </row>
    <row r="19" spans="2:11" x14ac:dyDescent="0.25">
      <c r="C19" s="3"/>
      <c r="D19" s="3"/>
      <c r="H19" s="3"/>
      <c r="K19" s="3">
        <v>88015513.189999998</v>
      </c>
    </row>
    <row r="20" spans="2:11" x14ac:dyDescent="0.25">
      <c r="C20" t="s">
        <v>191</v>
      </c>
      <c r="D20" s="3">
        <f>+B18+C18+D18+E18+F18</f>
        <v>351024939.56999999</v>
      </c>
      <c r="H20" s="3"/>
      <c r="I20" s="3"/>
      <c r="K20">
        <v>76525137.849999994</v>
      </c>
    </row>
    <row r="21" spans="2:11" x14ac:dyDescent="0.25">
      <c r="D21" s="3"/>
      <c r="G21" s="3"/>
      <c r="K21" s="3">
        <f>+K19-K20</f>
        <v>11490375.340000004</v>
      </c>
    </row>
    <row r="22" spans="2:11" x14ac:dyDescent="0.25">
      <c r="D22" s="3"/>
    </row>
    <row r="23" spans="2:11" x14ac:dyDescent="0.25">
      <c r="D23" s="9"/>
    </row>
    <row r="24" spans="2:11" x14ac:dyDescent="0.25">
      <c r="D24" s="9"/>
    </row>
    <row r="25" spans="2:11" x14ac:dyDescent="0.25">
      <c r="D25" s="9"/>
    </row>
    <row r="26" spans="2:11" x14ac:dyDescent="0.25">
      <c r="I26" s="3"/>
      <c r="J26" s="7"/>
    </row>
    <row r="27" spans="2:11" x14ac:dyDescent="0.25">
      <c r="I27" s="3"/>
      <c r="J27" s="7"/>
    </row>
    <row r="28" spans="2:11" x14ac:dyDescent="0.25">
      <c r="J28" s="7"/>
    </row>
    <row r="29" spans="2:11" x14ac:dyDescent="0.25">
      <c r="J29" s="3"/>
    </row>
  </sheetData>
  <mergeCells count="6">
    <mergeCell ref="K1:K2"/>
    <mergeCell ref="B1:B2"/>
    <mergeCell ref="C1:C2"/>
    <mergeCell ref="D1:D2"/>
    <mergeCell ref="I1:I2"/>
    <mergeCell ref="J1:J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16" sqref="D16"/>
    </sheetView>
  </sheetViews>
  <sheetFormatPr baseColWidth="10" defaultRowHeight="15" x14ac:dyDescent="0.25"/>
  <cols>
    <col min="1" max="1" width="16.28515625" customWidth="1"/>
    <col min="2" max="2" width="23.42578125" customWidth="1"/>
    <col min="3" max="3" width="16.5703125" bestFit="1" customWidth="1"/>
    <col min="4" max="4" width="12.7109375" bestFit="1" customWidth="1"/>
    <col min="5" max="5" width="80.85546875" customWidth="1"/>
  </cols>
  <sheetData>
    <row r="1" spans="1:5" x14ac:dyDescent="0.25">
      <c r="B1" s="460" t="s">
        <v>252</v>
      </c>
      <c r="C1" s="461" t="s">
        <v>253</v>
      </c>
      <c r="D1" s="14" t="s">
        <v>256</v>
      </c>
      <c r="E1" s="461" t="s">
        <v>254</v>
      </c>
    </row>
    <row r="2" spans="1:5" x14ac:dyDescent="0.25">
      <c r="B2" s="460"/>
      <c r="C2" s="461"/>
      <c r="D2" s="14"/>
      <c r="E2" s="461"/>
    </row>
    <row r="3" spans="1:5" x14ac:dyDescent="0.25">
      <c r="A3" s="5" t="s">
        <v>76</v>
      </c>
      <c r="B3" s="3">
        <v>36171.58</v>
      </c>
      <c r="C3" s="3">
        <v>-1263.5999999999999</v>
      </c>
      <c r="D3" s="3">
        <f>SUM(B3:C3)</f>
        <v>34907.980000000003</v>
      </c>
      <c r="E3" t="s">
        <v>258</v>
      </c>
    </row>
    <row r="4" spans="1:5" x14ac:dyDescent="0.25">
      <c r="A4" s="5" t="s">
        <v>115</v>
      </c>
      <c r="B4" s="3">
        <v>0</v>
      </c>
      <c r="C4" s="3">
        <v>0</v>
      </c>
      <c r="D4" s="3">
        <f t="shared" ref="D4:D14" si="0">SUM(B4:C4)</f>
        <v>0</v>
      </c>
      <c r="E4" t="s">
        <v>255</v>
      </c>
    </row>
    <row r="5" spans="1:5" x14ac:dyDescent="0.25">
      <c r="A5" s="5" t="s">
        <v>117</v>
      </c>
      <c r="B5" s="3">
        <v>3229584.33</v>
      </c>
      <c r="C5" s="3">
        <v>0</v>
      </c>
      <c r="D5" s="3">
        <f t="shared" si="0"/>
        <v>3229584.33</v>
      </c>
      <c r="E5" t="s">
        <v>259</v>
      </c>
    </row>
    <row r="6" spans="1:5" x14ac:dyDescent="0.25">
      <c r="A6" s="5" t="s">
        <v>118</v>
      </c>
      <c r="B6" s="3">
        <f>573144.36-0.1</f>
        <v>573144.26</v>
      </c>
      <c r="C6" s="3">
        <v>674.34</v>
      </c>
      <c r="D6" s="3">
        <f t="shared" si="0"/>
        <v>573818.6</v>
      </c>
      <c r="E6" t="s">
        <v>257</v>
      </c>
    </row>
    <row r="7" spans="1:5" x14ac:dyDescent="0.25">
      <c r="A7" s="5" t="s">
        <v>125</v>
      </c>
      <c r="B7" s="3">
        <f>13497582.83+8189401.5</f>
        <v>21686984.329999998</v>
      </c>
      <c r="C7" s="3">
        <v>0</v>
      </c>
      <c r="D7" s="3">
        <f t="shared" si="0"/>
        <v>21686984.329999998</v>
      </c>
      <c r="E7" t="s">
        <v>265</v>
      </c>
    </row>
    <row r="8" spans="1:5" x14ac:dyDescent="0.25">
      <c r="A8" s="5" t="s">
        <v>126</v>
      </c>
      <c r="B8" s="3">
        <f>113879.81+0.01</f>
        <v>113879.81999999999</v>
      </c>
      <c r="C8" s="3">
        <v>0</v>
      </c>
      <c r="D8" s="3">
        <f t="shared" si="0"/>
        <v>113879.81999999999</v>
      </c>
      <c r="E8" t="s">
        <v>320</v>
      </c>
    </row>
    <row r="9" spans="1:5" x14ac:dyDescent="0.25">
      <c r="A9" s="5" t="s">
        <v>128</v>
      </c>
      <c r="B9" s="3">
        <f>319245.82-0.01</f>
        <v>319245.81</v>
      </c>
      <c r="C9" s="3">
        <f>51.05-5052.2</f>
        <v>-5001.1499999999996</v>
      </c>
      <c r="D9" s="3">
        <f t="shared" si="0"/>
        <v>314244.65999999997</v>
      </c>
      <c r="E9" t="s">
        <v>357</v>
      </c>
    </row>
    <row r="10" spans="1:5" x14ac:dyDescent="0.25">
      <c r="A10" s="5" t="s">
        <v>130</v>
      </c>
      <c r="B10" s="3"/>
      <c r="C10" s="3"/>
      <c r="D10" s="3">
        <f t="shared" si="0"/>
        <v>0</v>
      </c>
    </row>
    <row r="11" spans="1:5" x14ac:dyDescent="0.25">
      <c r="A11" s="5" t="s">
        <v>131</v>
      </c>
      <c r="B11" s="3"/>
      <c r="C11" s="3"/>
      <c r="D11" s="3">
        <f t="shared" si="0"/>
        <v>0</v>
      </c>
    </row>
    <row r="12" spans="1:5" x14ac:dyDescent="0.25">
      <c r="A12" s="5" t="s">
        <v>133</v>
      </c>
      <c r="B12" s="3"/>
      <c r="C12" s="3"/>
      <c r="D12" s="3">
        <f t="shared" si="0"/>
        <v>0</v>
      </c>
    </row>
    <row r="13" spans="1:5" x14ac:dyDescent="0.25">
      <c r="A13" s="5" t="s">
        <v>136</v>
      </c>
      <c r="B13" s="3"/>
      <c r="C13" s="3"/>
      <c r="D13" s="3">
        <f t="shared" si="0"/>
        <v>0</v>
      </c>
    </row>
    <row r="14" spans="1:5" x14ac:dyDescent="0.25">
      <c r="A14" s="5" t="s">
        <v>137</v>
      </c>
      <c r="B14" s="3"/>
      <c r="C14" s="3"/>
      <c r="D14" s="3">
        <f t="shared" si="0"/>
        <v>0</v>
      </c>
    </row>
    <row r="15" spans="1:5" x14ac:dyDescent="0.25">
      <c r="B15" s="3"/>
      <c r="C15" s="3"/>
      <c r="D15" s="3"/>
    </row>
    <row r="16" spans="1:5" x14ac:dyDescent="0.25">
      <c r="B16" s="3">
        <f>SUM(B3:B14)</f>
        <v>25959010.129999999</v>
      </c>
      <c r="C16" s="3">
        <f>SUM(C3:C14)</f>
        <v>-5590.41</v>
      </c>
      <c r="D16" s="3">
        <f>SUM(B16:C16)</f>
        <v>25953419.719999999</v>
      </c>
      <c r="E16" s="12"/>
    </row>
    <row r="18" spans="3:3" x14ac:dyDescent="0.25">
      <c r="C18" s="3"/>
    </row>
  </sheetData>
  <mergeCells count="3">
    <mergeCell ref="B1:B2"/>
    <mergeCell ref="C1:C2"/>
    <mergeCell ref="E1: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workbookViewId="0">
      <selection activeCell="N15" sqref="N15"/>
    </sheetView>
  </sheetViews>
  <sheetFormatPr baseColWidth="10" defaultRowHeight="15" x14ac:dyDescent="0.25"/>
  <cols>
    <col min="1" max="1" width="45.7109375" customWidth="1"/>
    <col min="2" max="4" width="11.42578125" style="3"/>
    <col min="5" max="5" width="12.42578125" style="3" bestFit="1" customWidth="1"/>
    <col min="6" max="7" width="11.42578125" style="3"/>
    <col min="8" max="13" width="11.42578125" style="3" customWidth="1"/>
    <col min="14" max="14" width="11.7109375" bestFit="1" customWidth="1"/>
  </cols>
  <sheetData>
    <row r="3" spans="1:14" x14ac:dyDescent="0.25">
      <c r="B3" s="16" t="s">
        <v>76</v>
      </c>
      <c r="C3" s="16" t="s">
        <v>115</v>
      </c>
      <c r="D3" s="16" t="s">
        <v>117</v>
      </c>
      <c r="E3" s="16" t="s">
        <v>118</v>
      </c>
      <c r="F3" s="16" t="s">
        <v>125</v>
      </c>
      <c r="G3" s="16" t="s">
        <v>126</v>
      </c>
      <c r="H3" s="16" t="s">
        <v>128</v>
      </c>
      <c r="I3" s="16" t="s">
        <v>130</v>
      </c>
      <c r="J3" s="16" t="s">
        <v>131</v>
      </c>
      <c r="K3" s="16" t="s">
        <v>133</v>
      </c>
      <c r="L3" s="16" t="s">
        <v>136</v>
      </c>
      <c r="M3" s="16" t="s">
        <v>137</v>
      </c>
      <c r="N3" s="16" t="s">
        <v>256</v>
      </c>
    </row>
    <row r="4" spans="1:14" x14ac:dyDescent="0.25">
      <c r="A4" s="17" t="s">
        <v>143</v>
      </c>
      <c r="B4" s="15">
        <v>0</v>
      </c>
      <c r="C4" s="15">
        <v>0</v>
      </c>
      <c r="D4" s="15">
        <v>0</v>
      </c>
      <c r="E4" s="15">
        <f>81669.94+112914.76</f>
        <v>194584.7</v>
      </c>
      <c r="F4" s="15">
        <v>278375.21000000002</v>
      </c>
      <c r="G4" s="15">
        <v>512436.98</v>
      </c>
      <c r="H4" s="15">
        <v>623214.84</v>
      </c>
      <c r="I4" s="15"/>
      <c r="J4" s="15"/>
      <c r="K4" s="15"/>
      <c r="N4" s="6">
        <f>SUM(B4:M4)</f>
        <v>1608611.73</v>
      </c>
    </row>
    <row r="5" spans="1:14" x14ac:dyDescent="0.25">
      <c r="A5" s="17" t="s">
        <v>144</v>
      </c>
      <c r="B5" s="15">
        <v>0</v>
      </c>
      <c r="C5" s="15">
        <v>0</v>
      </c>
      <c r="D5" s="15">
        <v>0</v>
      </c>
      <c r="E5" s="15">
        <v>21927.95</v>
      </c>
      <c r="F5" s="15">
        <v>102105.73</v>
      </c>
      <c r="G5" s="15">
        <v>247858.82</v>
      </c>
      <c r="H5" s="15">
        <v>54154.75</v>
      </c>
      <c r="I5" s="15"/>
      <c r="J5" s="15"/>
      <c r="K5" s="15"/>
      <c r="N5" s="6">
        <f t="shared" ref="N5:N13" si="0">SUM(B5:M5)</f>
        <v>426047.25</v>
      </c>
    </row>
    <row r="6" spans="1:14" x14ac:dyDescent="0.25">
      <c r="A6" s="17" t="s">
        <v>145</v>
      </c>
      <c r="B6" s="15">
        <v>0</v>
      </c>
      <c r="C6" s="15">
        <v>0</v>
      </c>
      <c r="D6" s="15">
        <v>0</v>
      </c>
      <c r="E6" s="15">
        <f>32652.93-0.09</f>
        <v>32652.84</v>
      </c>
      <c r="F6" s="15"/>
      <c r="G6" s="15">
        <v>80985.399999999994</v>
      </c>
      <c r="H6" s="15"/>
      <c r="I6" s="15"/>
      <c r="J6" s="15"/>
      <c r="K6" s="15"/>
      <c r="N6" s="6">
        <f t="shared" si="0"/>
        <v>113638.23999999999</v>
      </c>
    </row>
    <row r="7" spans="1:14" x14ac:dyDescent="0.25">
      <c r="A7" s="17" t="s">
        <v>120</v>
      </c>
      <c r="B7" s="15">
        <v>0</v>
      </c>
      <c r="C7" s="15">
        <v>0</v>
      </c>
      <c r="D7" s="15">
        <v>906400</v>
      </c>
      <c r="E7" s="15">
        <v>0</v>
      </c>
      <c r="F7" s="15"/>
      <c r="G7" s="15">
        <f>259600</f>
        <v>259600</v>
      </c>
      <c r="H7" s="15">
        <v>2685864</v>
      </c>
      <c r="I7" s="15"/>
      <c r="J7" s="15"/>
      <c r="K7" s="15"/>
      <c r="N7" s="6">
        <f t="shared" si="0"/>
        <v>3851864</v>
      </c>
    </row>
    <row r="8" spans="1:14" x14ac:dyDescent="0.25">
      <c r="A8" s="17" t="s">
        <v>121</v>
      </c>
      <c r="B8" s="15">
        <v>0</v>
      </c>
      <c r="C8" s="15">
        <v>0</v>
      </c>
      <c r="D8" s="15">
        <v>0</v>
      </c>
      <c r="E8" s="15">
        <v>0</v>
      </c>
      <c r="F8" s="15"/>
      <c r="G8" s="15"/>
      <c r="H8" s="15"/>
      <c r="I8" s="15"/>
      <c r="J8" s="15"/>
      <c r="K8" s="15"/>
      <c r="N8" s="3">
        <f t="shared" si="0"/>
        <v>0</v>
      </c>
    </row>
    <row r="9" spans="1:14" x14ac:dyDescent="0.25">
      <c r="A9" s="17" t="s">
        <v>116</v>
      </c>
      <c r="B9" s="15">
        <v>0</v>
      </c>
      <c r="C9" s="15">
        <v>0</v>
      </c>
      <c r="D9" s="15">
        <v>15768.58</v>
      </c>
      <c r="E9" s="15">
        <v>0</v>
      </c>
      <c r="F9" s="15">
        <v>30977.83</v>
      </c>
      <c r="G9" s="15">
        <f>423410.9-0.03</f>
        <v>423410.87</v>
      </c>
      <c r="H9" s="15">
        <v>362881.44</v>
      </c>
      <c r="I9" s="15"/>
      <c r="J9" s="15"/>
      <c r="K9" s="15"/>
      <c r="N9" s="3">
        <f t="shared" si="0"/>
        <v>833038.72</v>
      </c>
    </row>
    <row r="10" spans="1:14" x14ac:dyDescent="0.25">
      <c r="A10" s="17" t="s">
        <v>122</v>
      </c>
      <c r="B10" s="15">
        <v>0</v>
      </c>
      <c r="C10" s="15">
        <v>0</v>
      </c>
      <c r="D10" s="15">
        <v>0</v>
      </c>
      <c r="E10" s="15">
        <v>0</v>
      </c>
      <c r="F10" s="15"/>
      <c r="G10" s="15"/>
      <c r="H10" s="15"/>
      <c r="I10" s="15"/>
      <c r="J10" s="15"/>
      <c r="K10" s="15"/>
      <c r="N10" s="3">
        <f t="shared" si="0"/>
        <v>0</v>
      </c>
    </row>
    <row r="11" spans="1:14" x14ac:dyDescent="0.25">
      <c r="A11" s="17" t="s">
        <v>8</v>
      </c>
      <c r="B11" s="15">
        <v>0</v>
      </c>
      <c r="C11" s="15">
        <v>0</v>
      </c>
      <c r="D11" s="15">
        <v>299280</v>
      </c>
      <c r="E11" s="15">
        <v>0</v>
      </c>
      <c r="F11" s="15"/>
      <c r="G11" s="15"/>
      <c r="H11" s="15">
        <v>6738.44</v>
      </c>
      <c r="I11" s="15"/>
      <c r="J11" s="15"/>
      <c r="K11" s="15"/>
      <c r="N11" s="6">
        <f t="shared" si="0"/>
        <v>306018.44</v>
      </c>
    </row>
    <row r="12" spans="1:14" x14ac:dyDescent="0.25">
      <c r="A12" s="17" t="s">
        <v>228</v>
      </c>
      <c r="B12" s="15">
        <v>0</v>
      </c>
      <c r="C12" s="15">
        <v>0</v>
      </c>
      <c r="D12" s="15">
        <v>790676.85</v>
      </c>
      <c r="E12" s="15">
        <f>44801.62-507000.01</f>
        <v>-462198.39</v>
      </c>
      <c r="F12" s="15">
        <v>507000.01</v>
      </c>
      <c r="G12" s="15"/>
      <c r="H12" s="15"/>
      <c r="I12" s="15"/>
      <c r="J12" s="15"/>
      <c r="K12" s="15"/>
      <c r="N12" s="6">
        <f t="shared" si="0"/>
        <v>835478.47</v>
      </c>
    </row>
    <row r="13" spans="1:14" x14ac:dyDescent="0.25">
      <c r="A13" s="13"/>
      <c r="N13" s="3">
        <f t="shared" si="0"/>
        <v>0</v>
      </c>
    </row>
    <row r="14" spans="1:14" x14ac:dyDescent="0.25">
      <c r="A14" s="17" t="s">
        <v>256</v>
      </c>
      <c r="B14" s="4">
        <f>SUM(B4:B13)</f>
        <v>0</v>
      </c>
      <c r="C14" s="4">
        <f t="shared" ref="C14:M14" si="1">SUM(C4:C13)</f>
        <v>0</v>
      </c>
      <c r="D14" s="28">
        <f t="shared" si="1"/>
        <v>2012125.4300000002</v>
      </c>
      <c r="E14" s="28">
        <f t="shared" si="1"/>
        <v>-213032.9</v>
      </c>
      <c r="F14" s="28">
        <f t="shared" si="1"/>
        <v>918458.78</v>
      </c>
      <c r="G14" s="28">
        <f t="shared" si="1"/>
        <v>1524292.0700000003</v>
      </c>
      <c r="H14" s="28">
        <f t="shared" si="1"/>
        <v>3732853.4699999997</v>
      </c>
      <c r="I14" s="4">
        <f t="shared" si="1"/>
        <v>0</v>
      </c>
      <c r="J14" s="4">
        <f t="shared" si="1"/>
        <v>0</v>
      </c>
      <c r="K14" s="4">
        <f t="shared" si="1"/>
        <v>0</v>
      </c>
      <c r="L14" s="4">
        <f t="shared" si="1"/>
        <v>0</v>
      </c>
      <c r="M14" s="4">
        <f t="shared" si="1"/>
        <v>0</v>
      </c>
      <c r="N14" s="4">
        <f>SUM(N4:N13)</f>
        <v>7974696.8499999996</v>
      </c>
    </row>
    <row r="16" spans="1:14" x14ac:dyDescent="0.25">
      <c r="N16" s="3"/>
    </row>
    <row r="17" spans="14:14" x14ac:dyDescent="0.25">
      <c r="N17" s="3"/>
    </row>
    <row r="19" spans="14:14" x14ac:dyDescent="0.25">
      <c r="N19" s="3"/>
    </row>
    <row r="22" spans="14:14" x14ac:dyDescent="0.25">
      <c r="N22" s="3"/>
    </row>
  </sheetData>
  <pageMargins left="0.70866141732283472" right="0.70866141732283472" top="0.74803149606299213" bottom="0.7480314960629921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F18" sqref="F18"/>
    </sheetView>
  </sheetViews>
  <sheetFormatPr baseColWidth="10" defaultRowHeight="15" x14ac:dyDescent="0.25"/>
  <cols>
    <col min="1" max="1" width="13.42578125" customWidth="1"/>
    <col min="2" max="2" width="19.42578125" style="3" customWidth="1"/>
    <col min="3" max="3" width="21.28515625" style="3" customWidth="1"/>
    <col min="4" max="4" width="17.85546875" style="3" bestFit="1" customWidth="1"/>
    <col min="5" max="5" width="17.85546875" style="3" customWidth="1"/>
    <col min="6" max="6" width="12.7109375" style="3" bestFit="1" customWidth="1"/>
  </cols>
  <sheetData>
    <row r="1" spans="1:6" x14ac:dyDescent="0.25">
      <c r="A1" t="s">
        <v>260</v>
      </c>
    </row>
    <row r="3" spans="1:6" x14ac:dyDescent="0.25">
      <c r="B3" s="462" t="s">
        <v>261</v>
      </c>
      <c r="C3" s="463" t="s">
        <v>262</v>
      </c>
      <c r="D3" s="464" t="s">
        <v>263</v>
      </c>
      <c r="E3" s="466" t="s">
        <v>264</v>
      </c>
      <c r="F3" s="465" t="s">
        <v>256</v>
      </c>
    </row>
    <row r="4" spans="1:6" x14ac:dyDescent="0.25">
      <c r="B4" s="462"/>
      <c r="C4" s="463"/>
      <c r="D4" s="464"/>
      <c r="E4" s="467"/>
      <c r="F4" s="465"/>
    </row>
    <row r="5" spans="1:6" x14ac:dyDescent="0.25">
      <c r="A5" s="5" t="s">
        <v>76</v>
      </c>
      <c r="B5" s="19">
        <v>0</v>
      </c>
      <c r="C5" s="19">
        <v>0</v>
      </c>
      <c r="D5" s="19">
        <v>0</v>
      </c>
      <c r="E5" s="19">
        <v>0</v>
      </c>
      <c r="F5" s="19">
        <f>SUM(B5:E5)</f>
        <v>0</v>
      </c>
    </row>
    <row r="6" spans="1:6" x14ac:dyDescent="0.25">
      <c r="A6" s="5" t="s">
        <v>115</v>
      </c>
      <c r="B6" s="19">
        <v>16563710.93</v>
      </c>
      <c r="C6" s="19">
        <v>0</v>
      </c>
      <c r="D6" s="19">
        <v>0</v>
      </c>
      <c r="E6" s="19">
        <v>0</v>
      </c>
      <c r="F6" s="19">
        <f t="shared" ref="F6:F16" si="0">SUM(B6:E6)</f>
        <v>16563710.93</v>
      </c>
    </row>
    <row r="7" spans="1:6" x14ac:dyDescent="0.25">
      <c r="A7" s="5" t="s">
        <v>117</v>
      </c>
      <c r="B7" s="19">
        <f>47159657.55-3090619.9</f>
        <v>44069037.649999999</v>
      </c>
      <c r="C7" s="19">
        <v>0</v>
      </c>
      <c r="D7" s="19">
        <v>0</v>
      </c>
      <c r="E7" s="19">
        <v>0</v>
      </c>
      <c r="F7" s="19">
        <f t="shared" si="0"/>
        <v>44069037.649999999</v>
      </c>
    </row>
    <row r="8" spans="1:6" x14ac:dyDescent="0.25">
      <c r="A8" s="5" t="s">
        <v>118</v>
      </c>
      <c r="B8" s="19">
        <v>1912321.84</v>
      </c>
      <c r="C8" s="19">
        <v>0</v>
      </c>
      <c r="D8" s="19">
        <v>0</v>
      </c>
      <c r="E8" s="19">
        <v>3090619.9</v>
      </c>
      <c r="F8" s="19">
        <f t="shared" si="0"/>
        <v>5002941.74</v>
      </c>
    </row>
    <row r="9" spans="1:6" x14ac:dyDescent="0.25">
      <c r="A9" s="5" t="s">
        <v>125</v>
      </c>
      <c r="B9" s="19">
        <v>0</v>
      </c>
      <c r="C9" s="19">
        <v>0</v>
      </c>
      <c r="D9" s="19">
        <v>0</v>
      </c>
      <c r="E9" s="19">
        <v>0</v>
      </c>
      <c r="F9" s="19">
        <f t="shared" si="0"/>
        <v>0</v>
      </c>
    </row>
    <row r="10" spans="1:6" x14ac:dyDescent="0.25">
      <c r="A10" s="5" t="s">
        <v>126</v>
      </c>
      <c r="B10" s="19">
        <v>0</v>
      </c>
      <c r="C10" s="19">
        <v>0</v>
      </c>
      <c r="D10" s="19">
        <v>0</v>
      </c>
      <c r="E10" s="19">
        <v>0</v>
      </c>
      <c r="F10" s="19">
        <f t="shared" si="0"/>
        <v>0</v>
      </c>
    </row>
    <row r="11" spans="1:6" x14ac:dyDescent="0.25">
      <c r="A11" s="5" t="s">
        <v>128</v>
      </c>
      <c r="B11" s="19">
        <v>491254.61</v>
      </c>
      <c r="C11" s="19">
        <v>10493844.560000001</v>
      </c>
      <c r="D11" s="19">
        <v>0</v>
      </c>
      <c r="E11" s="19">
        <v>0</v>
      </c>
      <c r="F11" s="19">
        <f t="shared" si="0"/>
        <v>10985099.17</v>
      </c>
    </row>
    <row r="12" spans="1:6" x14ac:dyDescent="0.25">
      <c r="A12" s="5" t="s">
        <v>130</v>
      </c>
      <c r="B12" s="19"/>
      <c r="C12" s="19"/>
      <c r="D12" s="19"/>
      <c r="E12" s="19"/>
      <c r="F12" s="19">
        <f t="shared" si="0"/>
        <v>0</v>
      </c>
    </row>
    <row r="13" spans="1:6" x14ac:dyDescent="0.25">
      <c r="A13" s="5" t="s">
        <v>131</v>
      </c>
      <c r="B13" s="19"/>
      <c r="C13" s="19"/>
      <c r="D13" s="19"/>
      <c r="E13" s="19"/>
      <c r="F13" s="19">
        <f t="shared" si="0"/>
        <v>0</v>
      </c>
    </row>
    <row r="14" spans="1:6" x14ac:dyDescent="0.25">
      <c r="A14" s="5" t="s">
        <v>133</v>
      </c>
      <c r="B14" s="19"/>
      <c r="C14" s="19"/>
      <c r="D14" s="19"/>
      <c r="E14" s="19"/>
      <c r="F14" s="19">
        <f t="shared" si="0"/>
        <v>0</v>
      </c>
    </row>
    <row r="15" spans="1:6" x14ac:dyDescent="0.25">
      <c r="A15" s="5" t="s">
        <v>136</v>
      </c>
      <c r="B15" s="19"/>
      <c r="C15" s="19"/>
      <c r="D15" s="19"/>
      <c r="E15" s="19"/>
      <c r="F15" s="19">
        <f t="shared" si="0"/>
        <v>0</v>
      </c>
    </row>
    <row r="16" spans="1:6" x14ac:dyDescent="0.25">
      <c r="A16" s="5" t="s">
        <v>137</v>
      </c>
      <c r="B16" s="19"/>
      <c r="C16" s="19"/>
      <c r="D16" s="19"/>
      <c r="E16" s="19"/>
      <c r="F16" s="19">
        <f t="shared" si="0"/>
        <v>0</v>
      </c>
    </row>
    <row r="18" spans="1:6" x14ac:dyDescent="0.25">
      <c r="A18" s="18" t="s">
        <v>256</v>
      </c>
      <c r="B18" s="3">
        <f>SUM(B5:B16)</f>
        <v>63036325.030000001</v>
      </c>
      <c r="C18" s="3">
        <f t="shared" ref="C18:E18" si="1">SUM(C5:C16)</f>
        <v>10493844.560000001</v>
      </c>
      <c r="D18" s="3">
        <f t="shared" si="1"/>
        <v>0</v>
      </c>
      <c r="E18" s="3">
        <f t="shared" si="1"/>
        <v>3090619.9</v>
      </c>
      <c r="F18" s="3">
        <f>SUM(F5:F16)</f>
        <v>76620789.489999995</v>
      </c>
    </row>
  </sheetData>
  <mergeCells count="5">
    <mergeCell ref="B3:B4"/>
    <mergeCell ref="C3:C4"/>
    <mergeCell ref="D3:D4"/>
    <mergeCell ref="F3:F4"/>
    <mergeCell ref="E3: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JULIO </vt:lpstr>
      <vt:lpstr>DESCUENTOS</vt:lpstr>
      <vt:lpstr>CTA. RESULTADOS</vt:lpstr>
      <vt:lpstr>ADQUISICIONES</vt:lpstr>
      <vt:lpstr>OBRAS EN PROCESO</vt:lpstr>
      <vt:lpstr>'JULIO '!_GoBack</vt:lpstr>
      <vt:lpstr>'JULIO '!Área_de_impresión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2022-08-18T16:11:44Z</cp:lastPrinted>
  <dcterms:created xsi:type="dcterms:W3CDTF">2018-05-24T18:29:58Z</dcterms:created>
  <dcterms:modified xsi:type="dcterms:W3CDTF">2022-08-18T18:04:48Z</dcterms:modified>
</cp:coreProperties>
</file>