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CTA. JUNIO-2024 osfe\"/>
    </mc:Choice>
  </mc:AlternateContent>
  <bookViews>
    <workbookView xWindow="23880" yWindow="-120" windowWidth="29040" windowHeight="15840"/>
  </bookViews>
  <sheets>
    <sheet name="JUNIO" sheetId="15" r:id="rId1"/>
  </sheets>
  <definedNames>
    <definedName name="_GoBack" localSheetId="0">JUNIO!$A$69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5" i="15" l="1"/>
  <c r="J369" i="15"/>
  <c r="O257" i="15"/>
  <c r="J218" i="15"/>
  <c r="M217" i="15" s="1"/>
  <c r="P74" i="15"/>
  <c r="P67" i="15"/>
  <c r="L288" i="15"/>
  <c r="O341" i="15"/>
  <c r="O342" i="15"/>
  <c r="O343" i="15"/>
  <c r="O344" i="15"/>
  <c r="O345" i="15"/>
  <c r="O346" i="15"/>
  <c r="O347" i="15"/>
  <c r="O348" i="15"/>
  <c r="O340" i="15"/>
  <c r="L349" i="15"/>
  <c r="I349" i="15"/>
  <c r="F349" i="15"/>
  <c r="E349" i="15"/>
  <c r="G313" i="15"/>
  <c r="O318" i="15"/>
  <c r="K318" i="15"/>
  <c r="G318" i="15"/>
  <c r="M206" i="15" l="1"/>
  <c r="P76" i="15"/>
  <c r="M207" i="15"/>
  <c r="M208" i="15"/>
  <c r="M209" i="15"/>
  <c r="M210" i="15"/>
  <c r="M211" i="15"/>
  <c r="M212" i="15"/>
  <c r="M213" i="15"/>
  <c r="M214" i="15"/>
  <c r="M215" i="15"/>
  <c r="M204" i="15"/>
  <c r="M216" i="15"/>
  <c r="M205" i="15"/>
  <c r="O349" i="15"/>
  <c r="K313" i="15"/>
  <c r="O313" i="15"/>
  <c r="O319" i="15" s="1"/>
  <c r="H297" i="15"/>
  <c r="L272" i="15"/>
  <c r="I272" i="15"/>
  <c r="F272" i="15"/>
  <c r="E272" i="15"/>
  <c r="L261" i="15"/>
  <c r="I261" i="15"/>
  <c r="F261" i="15"/>
  <c r="E261" i="15"/>
  <c r="O271" i="15"/>
  <c r="O272" i="15" s="1"/>
  <c r="O258" i="15"/>
  <c r="O259" i="15"/>
  <c r="O260" i="15"/>
  <c r="K192" i="15"/>
  <c r="K189" i="15"/>
  <c r="K183" i="15"/>
  <c r="K181" i="15"/>
  <c r="K167" i="15"/>
  <c r="M161" i="15" s="1"/>
  <c r="K155" i="15"/>
  <c r="K153" i="15"/>
  <c r="K151" i="15"/>
  <c r="K149" i="15"/>
  <c r="K148" i="15"/>
  <c r="N67" i="15"/>
  <c r="L67" i="15"/>
  <c r="J67" i="15"/>
  <c r="H67" i="15"/>
  <c r="F67" i="15"/>
  <c r="N74" i="15"/>
  <c r="L74" i="15"/>
  <c r="J74" i="15"/>
  <c r="F74" i="15"/>
  <c r="L478" i="15"/>
  <c r="M124" i="15"/>
  <c r="L459" i="15"/>
  <c r="L455" i="15" s="1"/>
  <c r="L501" i="15"/>
  <c r="J400" i="15"/>
  <c r="J392" i="15"/>
  <c r="J410" i="15" s="1"/>
  <c r="J381" i="15"/>
  <c r="M395" i="15"/>
  <c r="M397" i="15"/>
  <c r="M398" i="15"/>
  <c r="M401" i="15"/>
  <c r="M402" i="15"/>
  <c r="M403" i="15"/>
  <c r="M404" i="15"/>
  <c r="M406" i="15"/>
  <c r="M407" i="15"/>
  <c r="J414" i="15"/>
  <c r="M158" i="15"/>
  <c r="O261" i="15" l="1"/>
  <c r="L75" i="15"/>
  <c r="M145" i="15"/>
  <c r="J76" i="15"/>
  <c r="N76" i="15"/>
  <c r="L76" i="15"/>
  <c r="F76" i="15"/>
  <c r="L488" i="15"/>
  <c r="M135" i="15"/>
  <c r="M129" i="15"/>
  <c r="H73" i="15" l="1"/>
  <c r="H74" i="15" s="1"/>
  <c r="M414" i="15"/>
  <c r="M405" i="15"/>
  <c r="M396" i="15"/>
  <c r="F75" i="15" l="1"/>
  <c r="H76" i="15"/>
  <c r="F77" i="15" s="1"/>
  <c r="M218" i="15"/>
  <c r="M179" i="15" l="1"/>
  <c r="L228" i="15"/>
  <c r="L224" i="15" s="1"/>
  <c r="M168" i="15" l="1"/>
  <c r="L56" i="15" l="1"/>
  <c r="M400" i="15" l="1"/>
  <c r="M392" i="15"/>
  <c r="M388" i="15"/>
  <c r="M133" i="15" l="1"/>
  <c r="K141" i="15" s="1"/>
  <c r="L297" i="15" l="1"/>
  <c r="M186" i="15" l="1"/>
  <c r="K195" i="15" l="1"/>
  <c r="K197" i="15" s="1"/>
  <c r="J382" i="15" l="1"/>
  <c r="J388" i="15" s="1"/>
  <c r="L32" i="15" l="1"/>
  <c r="L34" i="15" s="1"/>
  <c r="L440" i="15" l="1"/>
  <c r="L433" i="15"/>
  <c r="M410" i="15"/>
  <c r="L444" i="15" l="1"/>
</calcChain>
</file>

<file path=xl/sharedStrings.xml><?xml version="1.0" encoding="utf-8"?>
<sst xmlns="http://schemas.openxmlformats.org/spreadsheetml/2006/main" count="491" uniqueCount="424">
  <si>
    <t>Participaciones</t>
  </si>
  <si>
    <t>Capufe</t>
  </si>
  <si>
    <t>TOTAL</t>
  </si>
  <si>
    <t>IMPUESTOS</t>
  </si>
  <si>
    <t>Multas</t>
  </si>
  <si>
    <t>DERECHOS</t>
  </si>
  <si>
    <t>Otros Derechos</t>
  </si>
  <si>
    <t>PRODUCTOS</t>
  </si>
  <si>
    <t>APROVECHAMIENTOS</t>
  </si>
  <si>
    <t>Otros Aprovechamientos</t>
  </si>
  <si>
    <t>PARTICIPACIONES</t>
  </si>
  <si>
    <t>Ministración de Participaciones</t>
  </si>
  <si>
    <t>APORTACIONES FEDERALES</t>
  </si>
  <si>
    <t>CONVENIOS FEDERALES</t>
  </si>
  <si>
    <t>TOTAL DE INGRESOS</t>
  </si>
  <si>
    <t>Depreciación</t>
  </si>
  <si>
    <t>Amortización</t>
  </si>
  <si>
    <t>Incrementos en las provisiones</t>
  </si>
  <si>
    <t>Incremento en inversiones producido por revaluación</t>
  </si>
  <si>
    <t>Incremento en cuentas por cobrar</t>
  </si>
  <si>
    <t>Conciliación entre los Egresos Presupuestarios y los Gastos  Contables</t>
  </si>
  <si>
    <t>Infraestructura</t>
  </si>
  <si>
    <t>Provisiones</t>
  </si>
  <si>
    <t>Otros Gastos</t>
  </si>
  <si>
    <t>JUICIOS LAUDOS LABORALES</t>
  </si>
  <si>
    <t>CONCEPTOS</t>
  </si>
  <si>
    <t>ENERO</t>
  </si>
  <si>
    <t xml:space="preserve">Impuestos </t>
  </si>
  <si>
    <t xml:space="preserve">Derechos </t>
  </si>
  <si>
    <t xml:space="preserve">Productos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</si>
  <si>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</si>
  <si>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</si>
  <si>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</si>
  <si>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</si>
  <si>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</si>
  <si>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</si>
  <si>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</si>
  <si>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CONCEPTO</t>
  </si>
  <si>
    <t>Cuentas por Cobrar</t>
  </si>
  <si>
    <t>Deudores Diversos</t>
  </si>
  <si>
    <t>SUMA</t>
  </si>
  <si>
    <t>SUMAS</t>
  </si>
  <si>
    <t>Accesorios de Impuestos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</si>
  <si>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</si>
  <si>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</si>
  <si>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</si>
  <si>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</si>
  <si>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</si>
  <si>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</si>
  <si>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</si>
  <si>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</si>
  <si>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ABRIL</t>
  </si>
  <si>
    <t>Mobiliario y Equipo Educacional y Recreativo</t>
  </si>
  <si>
    <t>Equipo de Defensa y Seguridad</t>
  </si>
  <si>
    <t>Colecciones, Obras de Arte y Objetos Valiosos</t>
  </si>
  <si>
    <t>Acuerdo de Coordinación SEDENER</t>
  </si>
  <si>
    <t>MAYO</t>
  </si>
  <si>
    <t>JUNIO</t>
  </si>
  <si>
    <t>Indemnizaciones</t>
  </si>
  <si>
    <t>Anticipo a Contratistas por Obras Públicas</t>
  </si>
  <si>
    <t>Actualización de Multas Federales</t>
  </si>
  <si>
    <t>Equipo e Instrumental Médico y de Laboratorio</t>
  </si>
  <si>
    <t>Productos Financieros Parques y Jardines</t>
  </si>
  <si>
    <t>Ministración Sapaet</t>
  </si>
  <si>
    <t>Ministración Parques y Jardines</t>
  </si>
  <si>
    <t>Multa Fed. Centro Federal de Conciliación y Registro Laboral</t>
  </si>
  <si>
    <t>Edificios no Habitacionales</t>
  </si>
  <si>
    <t>Este apartado se integra por los conceptos de los bienes muebles los cuales incluyen:</t>
  </si>
  <si>
    <t xml:space="preserve">TOTAL </t>
  </si>
  <si>
    <t>VARIACIÓN</t>
  </si>
  <si>
    <t>Bancos/Tesorería</t>
  </si>
  <si>
    <t xml:space="preserve">Efectivo </t>
  </si>
  <si>
    <t>Bancos/Dependencias y Otros</t>
  </si>
  <si>
    <t>CUENTAS DE ORDEN CONTABLES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</si>
  <si>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</si>
  <si>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Convenios Estatales</t>
  </si>
  <si>
    <t>Trimestres</t>
  </si>
  <si>
    <t>Total Mensual</t>
  </si>
  <si>
    <t>Gran Total</t>
  </si>
  <si>
    <t>Multa Federal Tribunal Unitario Agrario</t>
  </si>
  <si>
    <t>Fondo por Colaboración Fiscal (ISN)</t>
  </si>
  <si>
    <t>Fondo por Colaboración Fiscal (ISR)</t>
  </si>
  <si>
    <t>Fondo por Coordinación en Predial</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</si>
  <si>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</si>
  <si>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</si>
  <si>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</si>
  <si>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</si>
  <si>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</si>
  <si>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Software</t>
  </si>
  <si>
    <t>Conciliación entre los Ingresos Presupuestarios y  Contables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</si>
  <si>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</si>
  <si>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Presupuesto de Egresos Comprometido</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</si>
  <si>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</si>
  <si>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</si>
  <si>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</si>
  <si>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</si>
  <si>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</si>
  <si>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</si>
  <si>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TOTALES</t>
  </si>
  <si>
    <t>90 DÍAS</t>
  </si>
  <si>
    <t>180 DÍAS</t>
  </si>
  <si>
    <t>MENOR O IGUAL A 365 DÍAS</t>
  </si>
  <si>
    <t>MAYOR A 365 DÍAS</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</si>
  <si>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</si>
  <si>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</si>
  <si>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</si>
  <si>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</si>
  <si>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</si>
  <si>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</si>
  <si>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</si>
  <si>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</si>
  <si>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</si>
  <si>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</si>
  <si>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</si>
  <si>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</si>
  <si>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</si>
  <si>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</si>
  <si>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</si>
  <si>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</si>
  <si>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</si>
  <si>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</si>
  <si>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</si>
  <si>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</si>
  <si>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Mobiliario y Equipo de Administracion</t>
  </si>
  <si>
    <t>Vehículo y Equipo de Transporte</t>
  </si>
  <si>
    <t>En noviembre de 1808, el virrey de la Nueva España dispuso elegir el primer ayuntamiento de San Juan de Villahermosa, mismo que inició sus funciones el 1 de enero de 1809.</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</si>
  <si>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</si>
  <si>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</si>
  <si>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</si>
  <si>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</si>
  <si>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</si>
  <si>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</si>
  <si>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</si>
  <si>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</si>
  <si>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</si>
  <si>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</si>
  <si>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Total Fideicomisos</t>
  </si>
  <si>
    <t>Reintegros</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</si>
  <si>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</si>
  <si>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</si>
  <si>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</si>
  <si>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</si>
  <si>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</si>
  <si>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</si>
  <si>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</si>
  <si>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</si>
  <si>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Productos Financieros Convenio Agua Potable SAS (SAPAET)</t>
  </si>
  <si>
    <t>Convenio  Ayuntamiento-Oficialía Mayor (Parques y Jardines)</t>
  </si>
  <si>
    <t xml:space="preserve">Proveedores </t>
  </si>
  <si>
    <t xml:space="preserve">Fondo para Municipios Productores de Hidrocarburos en Región Terrestre </t>
  </si>
  <si>
    <t>El 3 de febrero de 1916 siendo gobernador el general Francisco J. Múgica, desde la Villa de Teapa expide el Decreto 111, con el que restituye a la capital del estado su antiguo nombre de Villahermosa, como hasta la fecha se le conoce.</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</si>
  <si>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</si>
  <si>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</si>
  <si>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</si>
  <si>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</si>
  <si>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9. Reporte de la Recaudación</t>
  </si>
  <si>
    <t>10. Información sobre la Deuda y el Reporte Analítico de la Deuda</t>
  </si>
  <si>
    <t>14. Eventos Posteriores al Cierre</t>
  </si>
  <si>
    <t>15. Partes Relacionadas</t>
  </si>
  <si>
    <t>I) NOTAS AL ESTADO DE ACTIVIDADES</t>
  </si>
  <si>
    <t>Ingresos y Otros  Beneficios</t>
  </si>
  <si>
    <t>II) NOTAS AL ESTADO DE SITUACIÓN FINANCIERA</t>
  </si>
  <si>
    <t>Efectivo y Equivalentes</t>
  </si>
  <si>
    <t>Efectivo</t>
  </si>
  <si>
    <t>Almacenes</t>
  </si>
  <si>
    <t>Inventarios</t>
  </si>
  <si>
    <t>Inversiones Financieras</t>
  </si>
  <si>
    <t>Estimaciones y Deterioros</t>
  </si>
  <si>
    <t>Otros Activos</t>
  </si>
  <si>
    <t xml:space="preserve">PASIVO </t>
  </si>
  <si>
    <t>ACTIVO</t>
  </si>
  <si>
    <t>Pasivos Diferidos</t>
  </si>
  <si>
    <t>Adquisiciones de Actividades de Inversión efectivamente pagadas</t>
  </si>
  <si>
    <t>Concepto</t>
  </si>
  <si>
    <t>Bienes Inmuebles, Infraestructura y Construcciones en Proceso</t>
  </si>
  <si>
    <t>Viviendas</t>
  </si>
  <si>
    <t>Bienes Muebles</t>
  </si>
  <si>
    <t>Mobiliario y Equipo de Administración</t>
  </si>
  <si>
    <t>Vehículos y Equipos de Transporte</t>
  </si>
  <si>
    <t>Activos Biologicos</t>
  </si>
  <si>
    <t>Otras Inversiones</t>
  </si>
  <si>
    <t>Resultados del Ejercicio Ahorro/Desahorro</t>
  </si>
  <si>
    <t>V) CONCILIACIÓN ENTRE LOS INGRESOS PRESUPUESTARIOS Y CONTABLES, ASÍ COMO ENTRE LOS EGRESOS PRESUPUESTARIOS Y LOS GASTOS CONTABLES</t>
  </si>
  <si>
    <t>a) NOTAS DE GESTIÓN ADMINISTRATIVA</t>
  </si>
  <si>
    <t>b) NOTAS DE DESGLOSE</t>
  </si>
  <si>
    <t>Participaciones , Aportaciones, Convenios, Incentivos Derivados de la Colaboración Fiscal y Fondos Distintos De Aportación</t>
  </si>
  <si>
    <t>Productos Financieros Fondo para Municipios Productores de Hidrocarburos en Región Terrestre</t>
  </si>
  <si>
    <t>Productos Financieros Fondo para Municipios Productores de Hidrocarburos en Región Marítima</t>
  </si>
  <si>
    <t>Bienes Inmuebles</t>
  </si>
  <si>
    <t>Importe</t>
  </si>
  <si>
    <t>Activos Intangibles</t>
  </si>
  <si>
    <t>Fondos y Bienes de Terceros en Garantía y/o Administración</t>
  </si>
  <si>
    <t>Pasivos no circulante</t>
  </si>
  <si>
    <t>HACIENDA PÚBLICA/PATRIMONIO CONTRIBUIDO 2023</t>
  </si>
  <si>
    <t>HACIENDA PÚBLICA/PATRIMONIO GENERADO 2023</t>
  </si>
  <si>
    <t>C) NOTAS DE MEMORIA (CUENTAS DE ORDEN)</t>
  </si>
  <si>
    <t>Gastos y Otras Pérdidas</t>
  </si>
  <si>
    <t>Ingresos de Gestión</t>
  </si>
  <si>
    <t>Rubro</t>
  </si>
  <si>
    <t>Porcentaje</t>
  </si>
  <si>
    <t>Materiales y Suministros</t>
  </si>
  <si>
    <t>Servicios Personales</t>
  </si>
  <si>
    <t>Servicios Generales</t>
  </si>
  <si>
    <t xml:space="preserve">Subsidios y Subvenciones </t>
  </si>
  <si>
    <t>Ayudas Sociales</t>
  </si>
  <si>
    <t>Pensiones y Jubilaciones</t>
  </si>
  <si>
    <t>Interes de la Deuda Pública</t>
  </si>
  <si>
    <t>Inversión Pública no Capitalizable</t>
  </si>
  <si>
    <t xml:space="preserve">Estructura Organizacional Básica.- </t>
  </si>
  <si>
    <t>Multa Federal Instituto Nacional de Derechos de Autor</t>
  </si>
  <si>
    <t>Donativos</t>
  </si>
  <si>
    <t>Gastos de la Deuda Pública</t>
  </si>
  <si>
    <t>Costo por Coberturas</t>
  </si>
  <si>
    <t>Lo anterior, permitió reflejar una mejor posición frente a la última revisión y alcanzar métricas proyectadas de deuda más favorables.</t>
  </si>
  <si>
    <t>Flujos de Efectivo Netos de las Actividades de Operación</t>
  </si>
  <si>
    <t>JUICIOS CONTENCIOSOS</t>
  </si>
  <si>
    <t>CONVENIOS ESTATALES</t>
  </si>
  <si>
    <t>Programa de Agua Potable, Drenaje y Tratamiento (PROAGUA)</t>
  </si>
  <si>
    <t>Transferencias al Resto del Sector Público</t>
  </si>
  <si>
    <t>Este apartado se integra por los conceptos de Anticipo a Contratistas por obras públicas y Anticipo a Proveedores</t>
  </si>
  <si>
    <t>Activos Diferidos</t>
  </si>
  <si>
    <t>En ambos casos la Comisión Nacional de Seguros y Fianzas se encuentra imposibilitada para iniciar el procedimiento de remate de valores, hasta en tanto que se dicte sentencia definitiva y cause ejecutoria, ha quedado firme, o bien que declare que ha transcurrido el término de ley para impugnar dicha resolución.</t>
  </si>
  <si>
    <t>H. AYUNTAMIENTO CONSTITUCIONAL DE CENTRO</t>
  </si>
  <si>
    <t>1. Autorización e Historia</t>
  </si>
  <si>
    <t xml:space="preserve">2.- Panorama Económico y Financiero                                                                                                                                                                                                                                                                                                                                                                                    </t>
  </si>
  <si>
    <t>III) NOTAS AL ESTADO DE VARIACIÓN EN LA HACIENDA PÚBLICA</t>
  </si>
  <si>
    <t>Otros Bienes Inmuebles</t>
  </si>
  <si>
    <t>CONCILIACIÓN DE FLUJOS DE EFECTIVO NETOS</t>
  </si>
  <si>
    <t>6. Posición en Moneda Extranjera y Protección por Riesgo Cambiario</t>
  </si>
  <si>
    <t>7. Reporte Analítico del Activo</t>
  </si>
  <si>
    <t>8. Fideicomisos, Mandatos y Análogos</t>
  </si>
  <si>
    <t>11. Calificaciones Otorgadas</t>
  </si>
  <si>
    <t>12. Proceso de Mejora</t>
  </si>
  <si>
    <t>13. Información por Segmentos</t>
  </si>
  <si>
    <t>El H. Ayuntamiento Constitucional de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</si>
  <si>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16. Responsabilidad Sobre la Presentación Razonable de la Información Contable.</t>
  </si>
  <si>
    <t>El H. Ayuntamiento Constitucional de Centro utiliza el método de primeras entradas primeras salidas, el cual es el más conveniente de acuerdo a las operaciones de los almacenes debido a que lo que se ingresó de los bienes, mercancías e insumos se distribuye a las áreas que lo solicitan.</t>
  </si>
  <si>
    <t>Actualmente el H. Ayuntamiento Constitucional de Centro no cuenta con los criterios para la determinación de las estimaciones de cuentas incobrables,  estimación de inventarios, deterioro de activos biológicos.</t>
  </si>
  <si>
    <t>Cuentas y Documentos por Pagar</t>
  </si>
  <si>
    <r>
      <t xml:space="preserve">El H. Ayuntamiento Constitucional de Centro </t>
    </r>
    <r>
      <rPr>
        <b/>
        <sz val="11"/>
        <rFont val="Calibri"/>
        <family val="2"/>
        <scheme val="minor"/>
      </rPr>
      <t>no cuenta con Fondos de Bienes de Terceros en Garantía y/o administración</t>
    </r>
    <r>
      <rPr>
        <sz val="11"/>
        <rFont val="Calibri"/>
        <family val="2"/>
        <scheme val="minor"/>
      </rPr>
      <t xml:space="preserve"> a corto y largo plazo.</t>
    </r>
  </si>
  <si>
    <r>
      <t xml:space="preserve">El H. Ayuntamiento Constitucional de Centro </t>
    </r>
    <r>
      <rPr>
        <b/>
        <sz val="11"/>
        <rFont val="Calibri"/>
        <family val="2"/>
        <scheme val="minor"/>
      </rPr>
      <t>actualmente no cuenta con pasivos diferidos.</t>
    </r>
  </si>
  <si>
    <r>
      <t xml:space="preserve">El H. Ayuntamiento Constitucional de Centro </t>
    </r>
    <r>
      <rPr>
        <b/>
        <sz val="11"/>
        <rFont val="Calibri"/>
        <family val="2"/>
        <scheme val="minor"/>
      </rPr>
      <t>no realiza provisiones.</t>
    </r>
  </si>
  <si>
    <t>IV) NOTAS AL ESTADO DE FLUJOS DE EFECTIVO</t>
  </si>
  <si>
    <t>Inversiones Temporales (Hasta 3 meses)</t>
  </si>
  <si>
    <t>Fondos con Afectación Especifica</t>
  </si>
  <si>
    <t>Depósitos de Fondos de Terceros en Garantía y/o Administración</t>
  </si>
  <si>
    <t>Otros Efectivos Equivalentes</t>
  </si>
  <si>
    <t>Construcciones en Proceso en Bienes de Dominio Público</t>
  </si>
  <si>
    <t>Construcciones en Proceso en Bienes Propios</t>
  </si>
  <si>
    <t>Ganancia/pérdida en venta de bienes muebles, inmuebles e intangibles</t>
  </si>
  <si>
    <t>H. Ayuntamiento Constitucional de Centro</t>
  </si>
  <si>
    <t>(Cifras en Pesos)</t>
  </si>
  <si>
    <t>1.- Total de Ingresos Presupuestarios</t>
  </si>
  <si>
    <t>2.1 Ingresos Financieros</t>
  </si>
  <si>
    <t>2.5 Otros Ingresos y Beneficios Varios</t>
  </si>
  <si>
    <t>2.2 Incremento por Variación de Inventarios</t>
  </si>
  <si>
    <t>2.3 Disminución del Exceso de Estimaciones por Pérdida o Deterioro u  Obsolescencia</t>
  </si>
  <si>
    <t>2.4 Disminución del Exceso de Provisiones</t>
  </si>
  <si>
    <t>2.6 Otros Ingresos Contables No Presupuestarios</t>
  </si>
  <si>
    <t>3. Menos Ingresos Presupuestarios No Contables</t>
  </si>
  <si>
    <t>3.1 Aprovechamientos Patrimoniales</t>
  </si>
  <si>
    <t>3.2 Ingresos Derivados de Financiamientos</t>
  </si>
  <si>
    <t>3.3 Otros Ingresos Presupuestarios No Contables</t>
  </si>
  <si>
    <t xml:space="preserve">4. Total de Ingresos Contables </t>
  </si>
  <si>
    <t>2.2 Materiales y Suministros</t>
  </si>
  <si>
    <t>2.3 Mobiliario y Equipo de Administración</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</si>
  <si>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</si>
  <si>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</si>
  <si>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</si>
  <si>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</si>
  <si>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</si>
  <si>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</si>
  <si>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</si>
  <si>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</si>
  <si>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</si>
  <si>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</si>
  <si>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</si>
  <si>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</si>
  <si>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</si>
  <si>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</si>
  <si>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2.20 Adeudos de Ejercicios Fiscales Anteriores (ADEFAS)</t>
  </si>
  <si>
    <t>3.1   Estimaciones, Depreciaciones, Deterioros, Obsolescencia y Amortizaciones</t>
  </si>
  <si>
    <t>3.2   Provisiones</t>
  </si>
  <si>
    <t>3.4   Otros Gastos</t>
  </si>
  <si>
    <t>4 Total de Gastos Contables</t>
  </si>
  <si>
    <t>Ley de Ingresos Estimada</t>
  </si>
  <si>
    <t>Modificaciones a la Ley de Ingresos Estimada</t>
  </si>
  <si>
    <t>Presupuesto de Egresos por Ejercer</t>
  </si>
  <si>
    <t>Presupuesto de Egresos Devengado</t>
  </si>
  <si>
    <t>Presupuesto de Egresos Ejercido</t>
  </si>
  <si>
    <t>Presupuesto de Egresos Pagado</t>
  </si>
  <si>
    <t>CUENTAS DE ORDEN PRESUPUESTARIAS DE EGRESOS</t>
  </si>
  <si>
    <t>CUENTAS DE ORDEN PRESUPUESTARIAS DE INGRESOS</t>
  </si>
  <si>
    <t xml:space="preserve">Este apartado se integra por los conceptos de Deudores Diversos y Cuentas por Cobrar </t>
  </si>
  <si>
    <t>1.Total de Egresos Presupuestarios</t>
  </si>
  <si>
    <t>2. Menos Egresos Presupuestarios No Contables</t>
  </si>
  <si>
    <t>2.4 Mobiliario y Equipo Educacional y Recreativo</t>
  </si>
  <si>
    <t>3. Más Gastos Contables No Presupuestarios</t>
  </si>
  <si>
    <t>3.3   Disminucion de Inventarios</t>
  </si>
  <si>
    <t>Modificaciones al Presupuesto de Egresos Aprobado</t>
  </si>
  <si>
    <t>Derechos a recibir Efectivo y Equivalentes y Bienes o Servicios</t>
  </si>
  <si>
    <t>3.5   Inversión Pública no Capitalizable</t>
  </si>
  <si>
    <t>Fondo de Estabilización de los Ingresos de las Entidades Federativas (FEIEF)</t>
  </si>
  <si>
    <t>Estimaciones, Depreciaciones, Deterioros, Obsolencias y Amortizacions</t>
  </si>
  <si>
    <t>2.1 Materias Primas y Materiales de Producción y Comercialización</t>
  </si>
  <si>
    <t>Bienes Muebles, Inmuebles e Intangibles</t>
  </si>
  <si>
    <t>2. Más Ingresos Contables No Presupuestarios</t>
  </si>
  <si>
    <t>2.19 Amortización de la Deuda Pública</t>
  </si>
  <si>
    <t>2.21 Otros Egresos Presupuestales No Contables</t>
  </si>
  <si>
    <t>3.6   Materiales y Suministros (consumos)</t>
  </si>
  <si>
    <t>Cuentas de Orden Presupuestario</t>
  </si>
  <si>
    <r>
      <t>El H. Ayuntamiento Constitucional de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</si>
  <si>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</si>
  <si>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</si>
  <si>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t xml:space="preserve">A.- HONORABLE CABILDO.
B.- PRESIDENCIA:
</t>
    </r>
    <r>
      <rPr>
        <sz val="11"/>
        <rFont val="Calibri"/>
        <family val="2"/>
        <scheme val="minor"/>
      </rPr>
      <t>B.0.1.- Secretaría Particular.
B.0.2.- Secretaría Técnica.</t>
    </r>
  </si>
  <si>
    <r>
      <t xml:space="preserve">B.1.- UNIDADES DE APOYO:
</t>
    </r>
    <r>
      <rPr>
        <sz val="11"/>
        <rFont val="Calibri"/>
        <family val="2"/>
        <scheme val="minor"/>
      </rPr>
      <t>B.1.1.- Coordinación de Proyectos Estratégicos y Vinculación.
B.1.2.- Coordinación de Información.
B.1.3.- Coordinación de Modernización e Innovación.
B.1.4.- Coordinación de Desarrollo Político.
B.1.5.- Coordinación de Salud.
B.1.6.- Coordinación de Transparencia y Acceso a la Información Pública.
B.1.7.- Archivo General Municipal.
B.1.8.- Autoridad Municipal de Mejora Regulatoria.</t>
    </r>
  </si>
  <si>
    <r>
      <t xml:space="preserve">B.3.- ADMINISTRACIÓN PÚBLICA DESCONCENTRADA:
</t>
    </r>
    <r>
      <rPr>
        <sz val="11"/>
        <rFont val="Calibri"/>
        <family val="2"/>
        <scheme val="minor"/>
      </rPr>
      <t>B.3.1.- Sistema Municipal para el Desarrollo Integral de la Familia.
B.3.2.- Coordinación de Limpia y Recolección de Residuos Sólidos.
B.3.3.- Sistema de Agua y Saneamiento.
B.3.4.- Instituto de Planeación y Desarrollo Urbano.
B.3.5.- Instituto Municipal de la Juventud y el Deporte de Centro.</t>
    </r>
  </si>
  <si>
    <r>
      <t xml:space="preserve">El H. Ayuntamiento Constitucional de Centro </t>
    </r>
    <r>
      <rPr>
        <b/>
        <sz val="11"/>
        <rFont val="Calibri"/>
        <family val="2"/>
        <scheme val="minor"/>
      </rPr>
      <t>No realiza operaciones</t>
    </r>
    <r>
      <rPr>
        <sz val="11"/>
        <rFont val="Calibri"/>
        <family val="2"/>
        <scheme val="minor"/>
      </rPr>
      <t xml:space="preserve"> en moneda extranjeras.</t>
    </r>
  </si>
  <si>
    <t>Subtotal de Ingresos de la Gestión</t>
  </si>
  <si>
    <t>Aprovechamientos</t>
  </si>
  <si>
    <t>Fondos Distintos de Aportaciones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</si>
  <si>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el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</si>
  <si>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Impuestos Sobre los Ingresos</t>
  </si>
  <si>
    <t>Derechos por Prestación de Servicios</t>
  </si>
  <si>
    <t>Accesorios de Aprovechamientos</t>
  </si>
  <si>
    <t>Productos Financieros Participaciones</t>
  </si>
  <si>
    <t>Productos Financieros 70% Fondo de Compensación y Combustible Municipal</t>
  </si>
  <si>
    <t>Productos Financieros (ISN)</t>
  </si>
  <si>
    <t>Productos Financieros (ISR)</t>
  </si>
  <si>
    <t>Productos Financieros Fondo por Coordinación en Predial</t>
  </si>
  <si>
    <t>Fondo para la Infraestructura Social y  Municipal (R-33 Fondo III)</t>
  </si>
  <si>
    <t>Fondo de Aportación para el Fortalecimiento (R-33 Fondo IV)</t>
  </si>
  <si>
    <t>Productos Financieros CAPUFE</t>
  </si>
  <si>
    <t>Convenio de Concentración de Acciones y Aportaciones de Apoyo Extraordinario de Recursos del Fondo para Entidades Federativas y Municipios Productores de Hidrocarburos (Cárcamo)</t>
  </si>
  <si>
    <t>Convenio de Concentración de Acciones y Aportaciones de Apoyo Extraordinario de Recursos del Fondo para Entidades Federativas y Municipios Productores de Hidrocarburos (Sitio de Transferencia)</t>
  </si>
  <si>
    <t>Para llevar a cabo la depreciación de los edificios no habitacionales como lo establece el CONAC, se requiere el avalúo de estos activo estimando su vida útlil, para ello se necesita un proyecto de inversión y considerar si el Ayuntamiento cuenta con los recursos financieros para hacerlo.</t>
  </si>
  <si>
    <t>Licencias Informáticas e Intelectuales</t>
  </si>
  <si>
    <t>Ley de Ingresos por Ejecutar</t>
  </si>
  <si>
    <t>Ley de Ingresos Devengada</t>
  </si>
  <si>
    <t>Ley de Ingresos Recaudada</t>
  </si>
  <si>
    <t xml:space="preserve">Presupuesto de Egresos Aprobado       </t>
  </si>
  <si>
    <t>Todo lo anterior, es parte fundamental de la buena marcha de la gestión Pública Municipal de este Municipio, los números de ingresos y la eficiencia en el gasto hablan de ello, se sigue trabajando en mejores y eficientes modelos de control a la par que se sigue modernizando la Administración Municipal presente.</t>
  </si>
  <si>
    <t>Impuestos Sobre el  Patrimonio</t>
  </si>
  <si>
    <t>Impuestos Sobre la Producción, el Consumo y las Transacciones</t>
  </si>
  <si>
    <t>Multa Federal no Fiscal de Servicio Nacional de Sanidad, Inocuidad y Calidad Agroalimentaria de la Secretaría de Agricultura y Desarrollo Rural</t>
  </si>
  <si>
    <r>
      <rPr>
        <b/>
        <sz val="11"/>
        <rFont val="Calibri"/>
        <family val="2"/>
        <scheme val="minor"/>
      </rPr>
      <t xml:space="preserve">Fideicomisos, Mandatos y Análogos de los cuales es fideicomitente o fideicomisario.- </t>
    </r>
    <r>
      <rPr>
        <sz val="11"/>
        <rFont val="Calibri"/>
        <family val="2"/>
        <scheme val="minor"/>
      </rPr>
      <t>El H. Ayuntamiento Constitucional de Centro forma parte del Fideicomiso CREANDO EMPRESARIOS como fideicomitente.</t>
    </r>
  </si>
  <si>
    <r>
      <t xml:space="preserve">El H. Ayuntamiento Constitucional de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</si>
  <si>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r>
      <t xml:space="preserve">El H. Ayuntamiento Constitucional de Centro, </t>
    </r>
    <r>
      <rPr>
        <b/>
        <sz val="11"/>
        <rFont val="Calibri"/>
        <family val="2"/>
        <scheme val="minor"/>
      </rPr>
      <t>no presenta evento alguno posterior al cierre.</t>
    </r>
  </si>
  <si>
    <r>
      <t xml:space="preserve">En el H. Ayuntamiento Constitucional de Centro, </t>
    </r>
    <r>
      <rPr>
        <b/>
        <sz val="11"/>
        <rFont val="Calibri"/>
        <family val="2"/>
        <scheme val="minor"/>
      </rPr>
      <t>no existen partes relacionadas que influyan significativamente en la Toma de decisiones operativas y financieras.</t>
    </r>
  </si>
  <si>
    <t>Multa Federal No Fiscal de Comisión Federal para la Protección contra Riesgos Sanitarios (COFEPRIS)</t>
  </si>
  <si>
    <r>
      <rPr>
        <b/>
        <sz val="11"/>
        <rFont val="Calibri"/>
        <family val="2"/>
        <scheme val="minor"/>
      </rPr>
      <t xml:space="preserve">Consideraciones Fiscales.- </t>
    </r>
    <r>
      <rPr>
        <sz val="11"/>
        <rFont val="Calibri"/>
        <family val="2"/>
        <scheme val="minor"/>
      </rPr>
      <t>De conformidad al Art. 79 de la Ley de Impuesto sobre la Renta, El H. Ayuntamiento Constitucinal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</si>
  <si>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t>Productos Financieros Fondo de Estabilización de los Ingresos de las Entidades Federativos (FEIEF)</t>
  </si>
  <si>
    <t>Programa de Saneamiento de Aguas Residuales (PROSANEAR)</t>
  </si>
  <si>
    <t>Aportación Federal CAPUFE</t>
  </si>
  <si>
    <t>Fondo de Infraestructura Social para Entidades (FISE)</t>
  </si>
  <si>
    <t xml:space="preserve">Prosanear Federal </t>
  </si>
  <si>
    <t xml:space="preserve">FISE Bienestar-H. Ayuntamiento </t>
  </si>
  <si>
    <t>El H. Ayuntamiento Constitucional de Centro utiliza el método de depreciación de línea recta, las tasas aplicadas corresponden al 10% para todo tipo de Maquinaria, Otros Equipos y Herramientas, 20% para Equipo de Transportes e Instrumentos Musicales y un 33.3% para Equipos de Cómputo y de Tecnologías de Información para los Bienes Adquiridos, estos activos se encuentran en óptimas condiciones.</t>
  </si>
  <si>
    <t>Depreciación 2023</t>
  </si>
  <si>
    <t>Amortización 2023</t>
  </si>
  <si>
    <t xml:space="preserve">Fondo de Compensaciones y Combustible Municipal </t>
  </si>
  <si>
    <t>Depreciación acumulada al 2024</t>
  </si>
  <si>
    <t>Otro bienes Inmuebles</t>
  </si>
  <si>
    <t>TOTAL DEPRECIACIÓN Y AMORTIZACIÓN ACUMULADA</t>
  </si>
  <si>
    <t>Amortización acumulada al 2024</t>
  </si>
  <si>
    <t>HACIENDA PÚBLICA/PATRIMONIO GENERADO 2024</t>
  </si>
  <si>
    <t>HACIENDA PÚBLICA/PATRIMONIO CONTRIBUIDO 2024</t>
  </si>
  <si>
    <t xml:space="preserve">Fondo de Hidrocarburos Cárcamo (Fondos distintos de aportación) </t>
  </si>
  <si>
    <t xml:space="preserve">Fondo de Hidrocarburos Centro de Transferencia (Fondos distintos de aportación) </t>
  </si>
  <si>
    <t>El método de depreciación utilizado es de Línea recta, actualmente la depreciación y amortización se aplica de manera anualizada, las tasas aplicadas corresponden al 10% para todo tipo de Maquinaria, Otros Equipos y Herramientas, 20% para Equipo de Transportes e Instrumentos Musicales y un 33.3% para Equipos de Cómputo y de Tecnologías de Información.</t>
  </si>
  <si>
    <r>
      <rPr>
        <b/>
        <sz val="11"/>
        <rFont val="Calibri"/>
        <family val="2"/>
        <scheme val="minor"/>
      </rPr>
      <t>Ejercicio Fiscal.-</t>
    </r>
    <r>
      <rPr>
        <sz val="11"/>
        <rFont val="Calibri"/>
        <family val="2"/>
        <scheme val="minor"/>
      </rPr>
      <t xml:space="preserve"> 1ro. de Enero al 31 de Diciembre del 2024.</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</si>
  <si>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y Manual de Normas Presupuestaria para el Municipio de Centro Tabasco.</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</si>
  <si>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Nacional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</si>
  <si>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Constitucional del Centro son los siguientes: Estado de Situación Financiera, Estado de Actividades, Estado de Variaciones en la Hacienda Pública, Estado de Cambios en la Situación Financiera, Estado de Flujos de Efectivo, Estado Analítico del Activo, Estado Analítico de la Deuda y Otros Pasivos, Informe sobre Pasivos Contingentes, las Notas a los Estados Financieros de acuerdo a los lineamientos establecidos en el Manual de Contabilidad Gubernamental del CONAC, de la Ley General de Contabilidad Gubernamental y  de la Ley de Disciplina Financiera de las Entidades Federativas y los Municipios.</t>
  </si>
  <si>
    <t>Subtotal de Ingresos  por Participaciones, Aportaciones, Convenios Derivados de la Colaboración Fiscal Fondos Distintos a Aportaciones</t>
  </si>
  <si>
    <t>El H. Ayuntamiento Constitucional de Centro en el rubro de inventarios incluye la adquisición de materias primas, para ser utilizadas para la conducción de aguas crudas en la ciudad de Villahermosa;   el método que utiliza es el de primeras entradas primeras salidas.</t>
  </si>
  <si>
    <t>3.7   Otros Gastos Contables No Presupuestarios</t>
  </si>
  <si>
    <r>
      <t xml:space="preserve">El H. Ayuntamiento Constitucional de Centro </t>
    </r>
    <r>
      <rPr>
        <b/>
        <sz val="11"/>
        <rFont val="Calibri"/>
        <family val="2"/>
        <scheme val="minor"/>
      </rPr>
      <t>no tiene registro de otros activos.</t>
    </r>
  </si>
  <si>
    <t>Otros Productos Hidrocarburos en Región Terrestre</t>
  </si>
  <si>
    <t>La perspectiva refleja la expectativa de Moody´s Local México que el perfil credicticio del municipio mantendrá el registro de superávits operativos en 2024-2025, el regreso al equilibrio financiero en 2025 y una liquidez sólida.</t>
  </si>
  <si>
    <r>
      <t xml:space="preserve">B.2.- DEPENDENCIAS:
</t>
    </r>
    <r>
      <rPr>
        <sz val="11"/>
        <rFont val="Calibri"/>
        <family val="2"/>
        <scheme val="minor"/>
      </rPr>
      <t>B.2.1.- Secretaría de Ayuntamiento.
B.2.2.- Dirección de Finanzas.
B.2.3.- Dirección de Programación.
B.2.4.- Contraloría Municipal.
B.2.5.- Dirección de Desarrollo.
B.2.6.- Dirección de Fomento Económico y Turismo.
B.2.7.- Dirección de Obras, Ordenamiento Territorial y Servicios Municipales.B.2.8.- Dirección de Educación, Cultura y Recreación.
B.2.9.- Dirección de Administración.
B.2.10.- Dirección de Asuntos Jurídicos.
B.2.11.- Dirección de Atención Ciudadana.</t>
    </r>
  </si>
  <si>
    <t>B.2.12.- Dirección de Atención a las Mujeres.
B.2.13.- Dirección de Asuntos Indígenas.
B.2.14.- Dirección de Protección Ambiental y Desarrollo Sustentable.
B.2.15.- Coordinación de Protección Civil.</t>
  </si>
  <si>
    <r>
      <rPr>
        <b/>
        <sz val="11"/>
        <rFont val="Calibri"/>
        <family val="2"/>
        <scheme val="minor"/>
      </rPr>
      <t>Movimientos de</t>
    </r>
    <r>
      <rPr>
        <sz val="11"/>
        <rFont val="Calibri"/>
        <family val="2"/>
        <scheme val="minor"/>
      </rPr>
      <t xml:space="preserve"> </t>
    </r>
    <r>
      <rPr>
        <b/>
        <sz val="11"/>
        <rFont val="Calibri"/>
        <family val="2"/>
        <scheme val="minor"/>
      </rPr>
      <t>partidas (o rubros) que no afectan al efectivo</t>
    </r>
  </si>
  <si>
    <t>Convenio Coordinación Específico SEDATU- Municipio de Centro 2024</t>
  </si>
  <si>
    <t>Convenio SEDATU H. Ayuntamiento del Centro 2024</t>
  </si>
  <si>
    <r>
      <t xml:space="preserve">La Corporación Financiera </t>
    </r>
    <r>
      <rPr>
        <b/>
        <sz val="11"/>
        <rFont val="Calibri"/>
        <family val="2"/>
        <scheme val="minor"/>
      </rPr>
      <t>Fitch Ratings</t>
    </r>
    <r>
      <rPr>
        <sz val="11"/>
        <rFont val="Calibri"/>
        <family val="2"/>
        <scheme val="minor"/>
      </rPr>
      <t xml:space="preserve"> evaluó la calidad del crédito contratado del Municipio de la siguiente manera:</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</si>
  <si>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se modificó de</t>
    </r>
    <r>
      <rPr>
        <b/>
        <sz val="11"/>
        <rFont val="Calibri"/>
        <family val="2"/>
        <scheme val="minor"/>
      </rPr>
      <t xml:space="preserve"> negativa a estable</t>
    </r>
    <r>
      <rPr>
        <sz val="11"/>
        <rFont val="Calibri"/>
        <family val="2"/>
        <scheme val="minor"/>
      </rPr>
      <t>.</t>
    </r>
  </si>
  <si>
    <r>
      <t xml:space="preserve">La modificación de la </t>
    </r>
    <r>
      <rPr>
        <b/>
        <sz val="11"/>
        <rFont val="Calibri"/>
        <family val="2"/>
        <scheme val="minor"/>
      </rPr>
      <t>Perspectiva a Estable se fundamenta en la recuperación observada en el margen operativo y fortalecimiento en su posición de liquidez como resultado de una mayor generación de ingresos y el desuso de créditos de corto plazo.</t>
    </r>
  </si>
  <si>
    <r>
      <t xml:space="preserve">La ratificación de la calificación refleja la combinación de una evaluación de perfil de riesgo 'Más debil' y un puntaje de sostenibilidad de la deuda de 'aa', y considera un análisis con entidades pares. </t>
    </r>
    <r>
      <rPr>
        <b/>
        <sz val="11"/>
        <rFont val="Calibri"/>
        <family val="2"/>
        <scheme val="minor"/>
      </rPr>
      <t>No se identificaron riesgos asimétricos que afecten la calificación o la presencia de soporte extraordinario por parte del Gobierno Federal.</t>
    </r>
  </si>
  <si>
    <r>
      <t xml:space="preserve">En cuanto a la Calificadora </t>
    </r>
    <r>
      <rPr>
        <b/>
        <sz val="11"/>
        <rFont val="Calibri"/>
        <family val="2"/>
        <scheme val="minor"/>
      </rPr>
      <t>Moody's  Local MX S.A. de C.V., I.C.V. ("Moody's Local México") subió la calificación del municipio de Centro a BBB+.mx desde BBB.mx la perspectiva estable.</t>
    </r>
  </si>
  <si>
    <r>
      <t xml:space="preserve">El alza en la calificación de emisor a BBB+.mx de BBB.mx refleja la mejora en los resultados operativos y financieros, así como en la liquidez y la ausencia de deuda de corto plazo. </t>
    </r>
    <r>
      <rPr>
        <b/>
        <sz val="11"/>
        <rFont val="Calibri"/>
        <family val="2"/>
        <scheme val="minor"/>
      </rPr>
      <t>Desde 2021, el municipio de Centro ha implementado políticas y acciones enfocadas al aumento de la recaudación, lo cual condujo a un crecimiento promedio de 31% en ingresos propios en 2021 y 2022. Gracias al crecimiento de los ingresos propios y de las participaciones, los balances operativos aumentaron el 12% en 2023 de -6% en 2021, permitiendo que se registrará superávits financiero.</t>
    </r>
  </si>
  <si>
    <r>
      <t xml:space="preserve">Centro tiene un nivel de apalancamiento bajo, incluso menor a la medida de los municipios con calificación BBB+. Al cierre de 2023, la deuda directa e indirecta neta del municipio de Centro fue equivalente a 7.8% de los ingresos operativos. </t>
    </r>
    <r>
      <rPr>
        <b/>
        <sz val="11"/>
        <rFont val="Calibri"/>
        <family val="2"/>
        <scheme val="minor"/>
      </rPr>
      <t>Cabe resaltar que el municipio ya no depende de deuda de corto plazo como en años pasados, por lo que el servicio de la deuda bajó a 1% de los ingresos operativos en 2023 de 8% en 2021.</t>
    </r>
  </si>
  <si>
    <r>
      <t xml:space="preserve">El Contrato </t>
    </r>
    <r>
      <rPr>
        <b/>
        <sz val="11"/>
        <rFont val="Calibri"/>
        <family val="2"/>
        <scheme val="minor"/>
      </rPr>
      <t>CO-KO322-013F/2021</t>
    </r>
    <r>
      <rPr>
        <sz val="11"/>
        <rFont val="Calibri"/>
        <family val="2"/>
        <scheme val="minor"/>
      </rPr>
      <t xml:space="preserve"> de fecha 12 de marzo del 2021, garantizado con las fianzas números 6378-01775-4 y 6378-011774-7 por la cantidad de </t>
    </r>
    <r>
      <rPr>
        <b/>
        <sz val="11"/>
        <rFont val="Calibri"/>
        <family val="2"/>
        <scheme val="minor"/>
      </rPr>
      <t xml:space="preserve">$377,733.74 (Trescientos Setenta y Siete Mil Setecientos Treinta y Tres Pesos 74/100 M.N.) </t>
    </r>
    <r>
      <rPr>
        <sz val="11"/>
        <rFont val="Calibri"/>
        <family val="2"/>
        <scheme val="minor"/>
      </rPr>
      <t xml:space="preserve">y </t>
    </r>
    <r>
      <rPr>
        <b/>
        <sz val="11"/>
        <rFont val="Calibri"/>
        <family val="2"/>
        <scheme val="minor"/>
      </rPr>
      <t xml:space="preserve">$1,133,201.23 (Un Millón Ciento Treinta y Tres Mil Doscientos Un Pesos 23/100 M.N.) </t>
    </r>
    <r>
      <rPr>
        <sz val="11"/>
        <rFont val="Calibri"/>
        <family val="2"/>
        <scheme val="minor"/>
      </rPr>
      <t>respectivamente; Mediante oficio 06-367-II-4, 1-40053/2023/F y 06-367-II-4 1/40055/2023/F del pasado 16 de febrero, la Comisión Nacional de Seguros y Fianzas informa al  Municipio, que la Aseguradora Insurgentes, S.A. de C.V., Grupo Financiero Aserta,</t>
    </r>
    <r>
      <rPr>
        <i/>
        <sz val="11"/>
        <rFont val="Calibri"/>
        <family val="2"/>
        <scheme val="minor"/>
      </rPr>
      <t xml:space="preserve"> interpuso Juicio de nulidad</t>
    </r>
    <r>
      <rPr>
        <sz val="11"/>
        <rFont val="Calibri"/>
        <family val="2"/>
        <scheme val="minor"/>
      </rPr>
      <t>, radicado ante la Sala Regional de Tabasco y Auxiliar del Tribunal Federal de Justicia Administrativa con el expediente número 629/22-26-01-03.</t>
    </r>
  </si>
  <si>
    <r>
      <t xml:space="preserve">El Contrato </t>
    </r>
    <r>
      <rPr>
        <b/>
        <sz val="11"/>
        <rFont val="Calibri"/>
        <family val="2"/>
        <scheme val="minor"/>
      </rPr>
      <t>CO-K0326-018-F/2021</t>
    </r>
    <r>
      <rPr>
        <sz val="11"/>
        <rFont val="Calibri"/>
        <family val="2"/>
        <scheme val="minor"/>
      </rPr>
      <t xml:space="preserve"> de fecha 26 de marzo del 2021, asegurado con las fianzas números 3825-03197-8 y 3825-03198-7 por la cantidad de </t>
    </r>
    <r>
      <rPr>
        <b/>
        <sz val="11"/>
        <rFont val="Calibri"/>
        <family val="2"/>
        <scheme val="minor"/>
      </rPr>
      <t xml:space="preserve">$6,376,870.97 y (Seis Millones Trescientos Setenta y Seis Mil Ochocientos Setenta Pesos 97/100 M.N.) </t>
    </r>
    <r>
      <rPr>
        <sz val="11"/>
        <rFont val="Calibri"/>
        <family val="2"/>
        <scheme val="minor"/>
      </rPr>
      <t xml:space="preserve">y </t>
    </r>
    <r>
      <rPr>
        <b/>
        <sz val="11"/>
        <rFont val="Calibri"/>
        <family val="2"/>
        <scheme val="minor"/>
      </rPr>
      <t xml:space="preserve">$2,125,623.66 (Dos Millones Ciento Veinticinco Mil Seiscientos Veintitrés Pesos 66/100 M.N.) </t>
    </r>
    <r>
      <rPr>
        <sz val="11"/>
        <rFont val="Calibri"/>
        <family val="2"/>
        <scheme val="minor"/>
      </rPr>
      <t xml:space="preserve">respectivamente, con oficios 06-367-II-4. 1-40005/2023/F y 06-367-II-4. 1/40006/2023/F del pasado 11 de enero, la Comisión Nacional de Seguros y Fianzas, informan que existe la </t>
    </r>
    <r>
      <rPr>
        <i/>
        <sz val="11"/>
        <rFont val="Calibri"/>
        <family val="2"/>
        <scheme val="minor"/>
      </rPr>
      <t>suspensión provisional en el Juicio Contencioso Administrativo Federal</t>
    </r>
    <r>
      <rPr>
        <sz val="11"/>
        <rFont val="Calibri"/>
        <family val="2"/>
        <scheme val="minor"/>
      </rPr>
      <t xml:space="preserve"> promovido por la empresa Fiada con número de expediente 0048-2022-02-C-27-01-02-2-L dictada por la Sala Regional de Tabasco y Auxiliar del Tribunal Federal de Justicia Administrativa.</t>
    </r>
  </si>
  <si>
    <t>NOTAS  A LOS ESTADOS FINANCIEROS DEL MES DE JUNIO 2024</t>
  </si>
  <si>
    <t xml:space="preserve"> del 1 de Enero al 30 de Junio de 2024</t>
  </si>
  <si>
    <t>Saldo al 30 de junio de 2024</t>
  </si>
  <si>
    <t>Al 30 de junio de 2024, el H. Ayuntamiento Constitucional de Centro recibió ingresos por los conceptos Ramo 28/Participaciones, Ramo 33/Aportaciones, Convenios Federales y Estatales, Incentivos Derivados de la Colaboración Fiscal y Ramo 23/Fondos Distintos de Aportaciones, como se detalla a continuación:</t>
  </si>
  <si>
    <t>Productos Financieros Convenio Coordinación Especifico SEDATU- Municipio de Centro 2024</t>
  </si>
  <si>
    <t>Convenio de Concentración de Acciones y Aportaciones de Apoyo Extraordinario de Recursos del Fondo para Entidades Federativas y Municipios Productores de Hidrocarburos</t>
  </si>
  <si>
    <t>Al 30 de junio</t>
  </si>
  <si>
    <t>Gastos de Funcionamiento donde Servicios Personales es el mas representativo por el pago de sueldos y salarios al personal de confianza y de base, pago de prestaciones asi como el pago del día de reyes, bonos del día de las madres, padres y servidor público,  compensaciones, aportaciones al ISSET etc. En cuanto al rubro Servicios Generales se realizan pagos de energía eléctrica, servicios de internet, arrendamientos entre otros e Inversión Pública no Capitalizable, siendo estos últimos de los más representativos.</t>
  </si>
  <si>
    <t>Convenio de Concentración de Acciones y Aportación de Apoyo Extraordinario de Recursos del Fondo Para Entidades Federativas y Municipios Productores de Hidrocarburos</t>
  </si>
  <si>
    <t>Deudores por Anticipo de la Tesorería</t>
  </si>
  <si>
    <t>Otros Derechos a Recibir Efectivo o Equivalentes</t>
  </si>
  <si>
    <t>Ingresos por Clasificar</t>
  </si>
  <si>
    <t>Los ingresos recaudados en el rubro de ingresos propios al mes de junio del ejercicio fiscal 2024, comparados con los ingresos  del mismo periodo de los últimos cinco años, históricamente han mejorado, como puede apreciarse la recaudación aumentó en un 6% en el mismo periodo del 2023 al 2024, estos resultados se lograron gracias a la gestión responsable y equilibrada de las finanzas públicas, generando condiciones favorables para el crecimiento económico y la estabilidad del Municipio del Centro.</t>
  </si>
  <si>
    <t>Al 30 de junio de 2024, el H. Ayuntamiento Constitucional de Centro recaudó ingresos por los conceptos de  impuestos, derechos, productos y aprovechamientos como se detalla a continuación:</t>
  </si>
  <si>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por la cantidad de </t>
    </r>
    <r>
      <rPr>
        <b/>
        <sz val="11"/>
        <rFont val="Calibri"/>
        <family val="2"/>
        <scheme val="minor"/>
      </rPr>
      <t>$7,612,069.68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$747,682.64 (Setecientos Cuarenta y Siete Mil Seiscientos Ochenta y Dos Pesos 64/100 M.N.)</t>
    </r>
    <r>
      <rPr>
        <sz val="11"/>
        <rFont val="Calibri"/>
        <family val="2"/>
        <scheme val="minor"/>
      </rPr>
      <t xml:space="preserve">, sumando un total de </t>
    </r>
    <r>
      <rPr>
        <b/>
        <sz val="11"/>
        <rFont val="Calibri"/>
        <family val="2"/>
        <scheme val="minor"/>
      </rPr>
      <t>$8,359,752.32 (Ocho Millones Trescientos Cincuenta y Nueve Mil Setecientos Cincuenta y Dos Pesos 32/100 M.N.)</t>
    </r>
  </si>
  <si>
    <r>
      <t>Al 30 de junio de 2024, El H. Ayuntamiento Constitucional de Centro recaudó Ingresos por la cantidad de</t>
    </r>
    <r>
      <rPr>
        <b/>
        <sz val="11"/>
        <rFont val="Calibri"/>
        <family val="2"/>
        <scheme val="minor"/>
      </rPr>
      <t xml:space="preserve"> $2,320,818,045.88 (Dos Mil Trescientos Veinte Millones Ochocientos Dieciocho Mil Cuarenta y Cinco Pesos 88/100 M.N.)</t>
    </r>
    <r>
      <rPr>
        <sz val="11"/>
        <rFont val="Calibri"/>
        <family val="2"/>
        <scheme val="minor"/>
      </rPr>
      <t xml:space="preserve">, mismos que se integran de la siguiente manera, </t>
    </r>
    <r>
      <rPr>
        <b/>
        <sz val="11"/>
        <rFont val="Calibri"/>
        <family val="2"/>
        <scheme val="minor"/>
      </rPr>
      <t>$420,285,213.49 (Cuatrocientos Veinte Millones Doscientos Ochenta y Cinco Mil Doscientos Trece Pesos 49/100 M.N.)</t>
    </r>
    <r>
      <rPr>
        <sz val="11"/>
        <rFont val="Calibri"/>
        <family val="2"/>
        <scheme val="minor"/>
      </rPr>
      <t xml:space="preserve">, correspondientes a los Ingresos de la Gestión (impuestos, derechos, productos y aprovechamientos); </t>
    </r>
    <r>
      <rPr>
        <b/>
        <sz val="11"/>
        <rFont val="Calibri"/>
        <family val="2"/>
        <scheme val="minor"/>
      </rPr>
      <t>$1,125,122,202.95 (Mil Ciento Veinticinco Millones Ciento Veintidós Mil Doscientos Dos Pesos 95/100 M.N.)</t>
    </r>
    <r>
      <rPr>
        <sz val="11"/>
        <rFont val="Calibri"/>
        <family val="2"/>
        <scheme val="minor"/>
      </rPr>
      <t xml:space="preserve">, de Participaciones Federales; </t>
    </r>
    <r>
      <rPr>
        <b/>
        <sz val="11"/>
        <rFont val="Calibri"/>
        <family val="2"/>
        <scheme val="minor"/>
      </rPr>
      <t>$439,902,666.00 (Cuatrocientos Treinta y Nueve Millones Novecientos Dos Mil Seiscientos Sesenta y Seis Pesos 00/100 M.N.)</t>
    </r>
    <r>
      <rPr>
        <sz val="11"/>
        <rFont val="Calibri"/>
        <family val="2"/>
        <scheme val="minor"/>
      </rPr>
      <t xml:space="preserve">, de Aportaciones Federales; </t>
    </r>
    <r>
      <rPr>
        <b/>
        <sz val="11"/>
        <rFont val="Calibri"/>
        <family val="2"/>
        <scheme val="minor"/>
      </rPr>
      <t>$55,814,906.38 (Cincuenta y Cinco Millones Ochocientos Catorce Mil Novecientos Seis Pesos 38/100 M.N.)</t>
    </r>
    <r>
      <rPr>
        <sz val="11"/>
        <rFont val="Calibri"/>
        <family val="2"/>
        <scheme val="minor"/>
      </rPr>
      <t xml:space="preserve"> de Convenios Federales;</t>
    </r>
    <r>
      <rPr>
        <b/>
        <sz val="11"/>
        <rFont val="Calibri"/>
        <family val="2"/>
        <scheme val="minor"/>
      </rPr>
      <t xml:space="preserve"> $265,761.39 (Doscientos Sesenta y Cinco Mil Setecientos Sesenta y Un Pesos 39/100 M.N.)</t>
    </r>
    <r>
      <rPr>
        <sz val="11"/>
        <rFont val="Calibri"/>
        <family val="2"/>
        <scheme val="minor"/>
      </rPr>
      <t xml:space="preserve">, de Incentivos Derivados de la Colaboración Fiscal; </t>
    </r>
    <r>
      <rPr>
        <b/>
        <sz val="11"/>
        <rFont val="Calibri"/>
        <family val="2"/>
        <scheme val="minor"/>
      </rPr>
      <t>$40,797,518.20 (Cuarenta Millones Setecientos Noventa y Siete Mil Quinientos Dieciocho Pesos 20/100 M.N.)</t>
    </r>
    <r>
      <rPr>
        <sz val="11"/>
        <rFont val="Calibri"/>
        <family val="2"/>
        <scheme val="minor"/>
      </rPr>
      <t xml:space="preserve">, de Fondos Distintos de Aportaciones y </t>
    </r>
    <r>
      <rPr>
        <b/>
        <sz val="11"/>
        <rFont val="Calibri"/>
        <family val="2"/>
        <scheme val="minor"/>
      </rPr>
      <t xml:space="preserve">$238,629,777.47 (Doscientos Treinta y Ocho Millones Seiscientos Veintinueve Mil Setecientos Setenta y Siete Pesos 47/100 M.N.), </t>
    </r>
    <r>
      <rPr>
        <sz val="11"/>
        <rFont val="Calibri"/>
        <family val="2"/>
        <scheme val="minor"/>
      </rPr>
      <t>de Convenios Estatales.</t>
    </r>
  </si>
  <si>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</si>
  <si>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r>
      <t>La Secretaría de Finanzas realiza deducciones por concepto faltante inicial FEIEF en la segunda ministración de las Participaciones correspondiente al mes de enero por la cantidad de</t>
    </r>
    <r>
      <rPr>
        <b/>
        <sz val="11"/>
        <rFont val="Calibri"/>
        <family val="2"/>
        <scheme val="minor"/>
      </rPr>
      <t xml:space="preserve"> $899,264.00 (Ochocientos Noventa y Nueve Mil Doscientos Sesenta y Cuatro Pesos 00/100 M.N.), </t>
    </r>
    <r>
      <rPr>
        <sz val="11"/>
        <rFont val="Calibri"/>
        <family val="2"/>
        <scheme val="minor"/>
      </rPr>
      <t xml:space="preserve">febrero por la cantidad de </t>
    </r>
    <r>
      <rPr>
        <b/>
        <sz val="11"/>
        <rFont val="Calibri"/>
        <family val="2"/>
        <scheme val="minor"/>
      </rPr>
      <t>$1,105,098.00</t>
    </r>
    <r>
      <rPr>
        <sz val="11"/>
        <rFont val="Calibri"/>
        <family val="2"/>
        <scheme val="minor"/>
      </rPr>
      <t xml:space="preserve"> </t>
    </r>
    <r>
      <rPr>
        <b/>
        <sz val="11"/>
        <rFont val="Calibri"/>
        <family val="2"/>
        <scheme val="minor"/>
      </rPr>
      <t>(Un Millón Ciento Cinco Mil Noventa y Ocho Pesos 00/100 M.N.),</t>
    </r>
    <r>
      <rPr>
        <sz val="11"/>
        <rFont val="Calibri"/>
        <family val="2"/>
        <scheme val="minor"/>
      </rPr>
      <t xml:space="preserve"> en este mismo mes realizarón descuento por concepto de complemento definitivo del ejercicio 2023 por la cantidad de</t>
    </r>
    <r>
      <rPr>
        <b/>
        <sz val="11"/>
        <rFont val="Calibri"/>
        <family val="2"/>
        <scheme val="minor"/>
      </rPr>
      <t xml:space="preserve"> $480,140.00</t>
    </r>
    <r>
      <rPr>
        <sz val="11"/>
        <rFont val="Calibri"/>
        <family val="2"/>
        <scheme val="minor"/>
      </rPr>
      <t xml:space="preserve"> </t>
    </r>
    <r>
      <rPr>
        <b/>
        <sz val="11"/>
        <rFont val="Calibri"/>
        <family val="2"/>
        <scheme val="minor"/>
      </rPr>
      <t xml:space="preserve">(Cuatrocientos Ochenta Mil Ciento Cuarenta Pesos 00/100 M.N.), </t>
    </r>
    <r>
      <rPr>
        <sz val="11"/>
        <rFont val="Calibri"/>
        <family val="2"/>
        <scheme val="minor"/>
      </rPr>
      <t xml:space="preserve"> marzo por la cantidad de </t>
    </r>
    <r>
      <rPr>
        <b/>
        <sz val="11"/>
        <rFont val="Calibri"/>
        <family val="2"/>
        <scheme val="minor"/>
      </rPr>
      <t xml:space="preserve">$12,628.00 (Doce Mil Seiscientos Veintiocho Pesos 00/100 M.N.), </t>
    </r>
    <r>
      <rPr>
        <sz val="11"/>
        <rFont val="Calibri"/>
        <family val="2"/>
        <scheme val="minor"/>
      </rPr>
      <t xml:space="preserve">abril por la cantidad de </t>
    </r>
    <r>
      <rPr>
        <b/>
        <sz val="11"/>
        <rFont val="Calibri"/>
        <family val="2"/>
        <scheme val="minor"/>
      </rPr>
      <t>$487,867.00 (Cuatrocientos Ochenta y Siete Mil Ochocientos Sesenta y Siete Pesos 00/100 M.N.),</t>
    </r>
    <r>
      <rPr>
        <sz val="11"/>
        <rFont val="Calibri"/>
        <family val="2"/>
        <scheme val="minor"/>
      </rPr>
      <t xml:space="preserve"> mayo por la cantidad de </t>
    </r>
    <r>
      <rPr>
        <b/>
        <sz val="11"/>
        <rFont val="Calibri"/>
        <family val="2"/>
        <scheme val="minor"/>
      </rPr>
      <t xml:space="preserve">$982,707.00 (Novecientos Ochenta y Dos Mil Setecientos Siete Pesos 00/100 M.N.) </t>
    </r>
    <r>
      <rPr>
        <sz val="11"/>
        <rFont val="Calibri"/>
        <family val="2"/>
        <scheme val="minor"/>
      </rPr>
      <t xml:space="preserve">y junio por la cantidad de </t>
    </r>
    <r>
      <rPr>
        <b/>
        <sz val="11"/>
        <rFont val="Calibri"/>
        <family val="2"/>
        <scheme val="minor"/>
      </rPr>
      <t>$979,572.00</t>
    </r>
    <r>
      <rPr>
        <sz val="11"/>
        <rFont val="Calibri"/>
        <family val="2"/>
        <scheme val="minor"/>
      </rPr>
      <t xml:space="preserve"> </t>
    </r>
    <r>
      <rPr>
        <b/>
        <sz val="11"/>
        <rFont val="Calibri"/>
        <family val="2"/>
        <scheme val="minor"/>
      </rPr>
      <t>(Novecientos Setenta y Nueve Mil Quinientos Setenta y Dos Pesos 00/100 M.N.)</t>
    </r>
    <r>
      <rPr>
        <sz val="11"/>
        <rFont val="Calibri"/>
        <family val="2"/>
        <scheme val="minor"/>
      </rPr>
      <t xml:space="preserve"> mismas que se aprecia en la hoja mensual de liquidación emitida por la misma Secretaria.</t>
    </r>
  </si>
  <si>
    <r>
      <t xml:space="preserve">Del saldo reflejado en bancos por la cantidad de </t>
    </r>
    <r>
      <rPr>
        <b/>
        <sz val="11"/>
        <rFont val="Calibri"/>
        <family val="2"/>
        <scheme val="minor"/>
      </rPr>
      <t xml:space="preserve">$1,362,597,491.32 (Mil Trescientos Sesenta y Dos Millones Quinientos Noventa y Siete Mil Cuatrocientos Noventa y Un Pesos 32/100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2023 y 2024 son tres cuentas Concentradoras; Fondo de Estabilización de los Ingresos de las Entidades Federativas (FEIEF) 2021, 2022 y 2023; Participaciones 2020, 2021, 2022, 2023 y 2024; Convenio SEDATU 2024 (Programa de Mejoramiento Urbano (PMU)); PROAGUA Federal 2023; CAPUFE 2022 y 2023; Fondos distintos de Aportación 2021, 2022,2023 y 2024; Fondo III 2023 y 2024; Fondo IV 2023 y 2024; Convenio SAPAET (SAS) 2021, 2022, 2023 y 2024; Oficialía Mayor 2021, 2022, 2023 y 2024.</t>
    </r>
  </si>
  <si>
    <r>
      <t xml:space="preserve">Representan los derechos de cobro y por recuperar a favor del H. Ayuntamiento Constitucional de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Colaboración Fiscal (ISR) por la cantidad de  </t>
    </r>
    <r>
      <rPr>
        <b/>
        <sz val="11"/>
        <rFont val="Calibri"/>
        <family val="2"/>
        <scheme val="minor"/>
      </rPr>
      <t xml:space="preserve">$1,098,245.89 (Un Millón Noventa y Ocho Mil Doscientos Cuarenta y Cinco Pesos 89/100 M.N.) </t>
    </r>
    <r>
      <rPr>
        <sz val="11"/>
        <rFont val="Calibri"/>
        <family val="2"/>
        <scheme val="minor"/>
      </rPr>
      <t xml:space="preserve">y Convenio Estado y Municipio por la cantidad de </t>
    </r>
    <r>
      <rPr>
        <b/>
        <sz val="11"/>
        <rFont val="Calibri"/>
        <family val="2"/>
        <scheme val="minor"/>
      </rPr>
      <t>$10,559,999.99 (Diez Millones Quinientos Cincuenta y Nueve Mil Novecientos Noventa y Nueve Pesos 99/100 M.N.)</t>
    </r>
    <r>
      <rPr>
        <sz val="11"/>
        <rFont val="Calibri"/>
        <family val="2"/>
        <scheme val="minor"/>
      </rPr>
      <t xml:space="preserve">. Deudores Diversos siendo la más representativa  Municipio del Centro y/o Dirección de Finanzas (Traspaso entre cuentas) por la cantidad de  </t>
    </r>
    <r>
      <rPr>
        <b/>
        <sz val="11"/>
        <rFont val="Calibri"/>
        <family val="2"/>
        <scheme val="minor"/>
      </rPr>
      <t xml:space="preserve">$259,142,074.14 (Doscientos Cincuenta y Nueve Millones Ciento Cuarenta y Dos Mil Setenta y Cuatro Pesos 14/100 M.N.) </t>
    </r>
    <r>
      <rPr>
        <sz val="11"/>
        <rFont val="Calibri"/>
        <family val="2"/>
        <scheme val="minor"/>
      </rPr>
      <t>y</t>
    </r>
    <r>
      <rPr>
        <b/>
        <sz val="11"/>
        <rFont val="Calibri"/>
        <family val="2"/>
        <scheme val="minor"/>
      </rPr>
      <t xml:space="preserve"> </t>
    </r>
    <r>
      <rPr>
        <sz val="11"/>
        <rFont val="Calibri"/>
        <family val="2"/>
        <scheme val="minor"/>
      </rPr>
      <t xml:space="preserve"> Financiamiento entre recursos por la cantidad de </t>
    </r>
    <r>
      <rPr>
        <b/>
        <sz val="11"/>
        <rFont val="Calibri"/>
        <family val="2"/>
        <scheme val="minor"/>
      </rPr>
      <t>$21,329,659.11 (Veintiún Millones Trescientos Veintinueve Mil Seiscientos Cincuenta y Nueve Pesos 11/100 M.N.)</t>
    </r>
  </si>
  <si>
    <r>
      <t>Representa el derecho de recibir servicios, por los trabajos contratados por obras, siendo de los mas representativos Napoleon S.A. de C.V.</t>
    </r>
    <r>
      <rPr>
        <b/>
        <sz val="11"/>
        <rFont val="Calibri"/>
        <family val="2"/>
        <scheme val="minor"/>
      </rPr>
      <t xml:space="preserve"> </t>
    </r>
    <r>
      <rPr>
        <sz val="11"/>
        <rFont val="Calibri"/>
        <family val="2"/>
        <scheme val="minor"/>
      </rPr>
      <t xml:space="preserve">por la cantidad de  </t>
    </r>
    <r>
      <rPr>
        <b/>
        <sz val="11"/>
        <rFont val="Calibri"/>
        <family val="2"/>
        <scheme val="minor"/>
      </rPr>
      <t xml:space="preserve">$9,479,977.63 (Nueve Millones Cuatrocientos Setenta y Nueve Mil Novecientos Setenta y Siete Pesos 63/100 M.N.) </t>
    </r>
    <r>
      <rPr>
        <sz val="11"/>
        <rFont val="Calibri"/>
        <family val="2"/>
        <scheme val="minor"/>
      </rPr>
      <t>y el saldo que pertenece a Constructora Kaninsa SA de CV por la cantidad de</t>
    </r>
    <r>
      <rPr>
        <b/>
        <sz val="11"/>
        <rFont val="Calibri"/>
        <family val="2"/>
        <scheme val="minor"/>
      </rPr>
      <t xml:space="preserve"> $6,235,793.91 (Seis Millones Doscientos Treinta y Cinco Mil Setecientos Noventa y Tres Pesos 91/100 M.N.)</t>
    </r>
    <r>
      <rPr>
        <sz val="11"/>
        <rFont val="Calibri"/>
        <family val="2"/>
        <scheme val="minor"/>
      </rPr>
      <t xml:space="preserve"> al respecto se informa lo siguiente:</t>
    </r>
  </si>
  <si>
    <r>
      <t>Representa los recursos asignados por tipo y monto del fideicomiso "por garantía de la deuda" de este ejercicio por la cantidad de</t>
    </r>
    <r>
      <rPr>
        <b/>
        <sz val="11"/>
        <rFont val="Calibri"/>
        <family val="2"/>
        <scheme val="minor"/>
      </rPr>
      <t xml:space="preserve"> $7,612,069.68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 xml:space="preserve"> $747,682.64 (Setecientos Cuarenta y Siete Mil Seiscientos Ochenta y Dos Pesos 64/100 M.N.), </t>
    </r>
    <r>
      <rPr>
        <sz val="11"/>
        <rFont val="Calibri"/>
        <family val="2"/>
        <scheme val="minor"/>
      </rPr>
      <t xml:space="preserve">sumando un total de </t>
    </r>
    <r>
      <rPr>
        <b/>
        <sz val="11"/>
        <rFont val="Calibri"/>
        <family val="2"/>
        <scheme val="minor"/>
      </rPr>
      <t>$8,359,752.32 (Ocho Millones Trescientos Cincuenta y Nueve Mil Setecientos Cincuenta y Dos Pesos 32/100 M.N.)</t>
    </r>
  </si>
  <si>
    <r>
      <t xml:space="preserve">El importe en el rubro de Bienes Inmuebles, Infraestructura y Construcciones en Proceso por la cantidad de </t>
    </r>
    <r>
      <rPr>
        <b/>
        <sz val="11"/>
        <rFont val="Calibri"/>
        <family val="2"/>
        <scheme val="minor"/>
      </rPr>
      <t>$2,230,576,504.73 (Dos Mil Doscientos Treinta Millones Quinientos Setenta y Seis Mil Quinientos Cuatro Pesos 73/100 M.N.),</t>
    </r>
    <r>
      <rPr>
        <sz val="11"/>
        <rFont val="Calibri"/>
        <family val="2"/>
        <scheme val="minor"/>
      </rPr>
      <t xml:space="preserve"> reflejado</t>
    </r>
    <r>
      <rPr>
        <b/>
        <sz val="11"/>
        <rFont val="Calibri"/>
        <family val="2"/>
        <scheme val="minor"/>
      </rPr>
      <t xml:space="preserve"> </t>
    </r>
    <r>
      <rPr>
        <sz val="11"/>
        <rFont val="Calibri"/>
        <family val="2"/>
        <scheme val="minor"/>
      </rPr>
      <t xml:space="preserve">en el Estado de Situación Financiera incluye las Construcciones en Proceso por la cantidad de </t>
    </r>
    <r>
      <rPr>
        <b/>
        <sz val="11"/>
        <rFont val="Calibri"/>
        <family val="2"/>
        <scheme val="minor"/>
      </rPr>
      <t>$1,312,892,286.56 (Mil Trescientos Doce Millones Ochocientos Noventa y Dos Mil Doscientos Ochenta y Seis Pesos 56/100 M.N.).</t>
    </r>
  </si>
  <si>
    <r>
      <t xml:space="preserve">El H. Ayuntamiento Constitucional de Centro presenta un saldo en Activos Diferidos a Largo Plazo por un monto total de </t>
    </r>
    <r>
      <rPr>
        <b/>
        <sz val="11"/>
        <rFont val="Calibri"/>
        <family val="2"/>
        <scheme val="minor"/>
      </rPr>
      <t>$2,404,707.36 (Dos Millones Cuatrocientos Cuatro Mil Setecientos Siete Pesos 36/100 M.N.),</t>
    </r>
    <r>
      <rPr>
        <sz val="11"/>
        <rFont val="Calibri"/>
        <family val="2"/>
        <scheme val="minor"/>
      </rPr>
      <t xml:space="preserve">  de los cuales la cantidad de </t>
    </r>
    <r>
      <rPr>
        <b/>
        <sz val="11"/>
        <rFont val="Calibri"/>
        <family val="2"/>
        <scheme val="minor"/>
      </rPr>
      <t xml:space="preserve">$32,635.40 (Treinta y Dos Mil Seiscientos Treinta y Cinco Pesos 40/100 M.N.) </t>
    </r>
    <r>
      <rPr>
        <sz val="11"/>
        <rFont val="Calibri"/>
        <family val="2"/>
        <scheme val="minor"/>
      </rPr>
      <t xml:space="preserve">corresponde a gastos pagados por adelantado a nombre de CFE Suministrador de Servicios Básicos y la cantidad de </t>
    </r>
    <r>
      <rPr>
        <b/>
        <sz val="11"/>
        <rFont val="Calibri"/>
        <family val="2"/>
        <scheme val="minor"/>
      </rPr>
      <t>$2,372,071.96 (Dos Millones Trescientos Setenta y Dos Mil Setenta y Un Pesos 96/100 M.N.),</t>
    </r>
    <r>
      <rPr>
        <sz val="11"/>
        <rFont val="Calibri"/>
        <family val="2"/>
        <scheme val="minor"/>
      </rPr>
      <t xml:space="preserve"> por pagos de anticipos a Contratistas a largo plazo de los ejercicios 2006 y 2009.</t>
    </r>
  </si>
  <si>
    <r>
      <t xml:space="preserve">El H. Ayuntamiento Constitucional de Centro presenta un saldo en la Cuenta por Pagar a Largo Plazo por un monto total de </t>
    </r>
    <r>
      <rPr>
        <b/>
        <sz val="11"/>
        <rFont val="Calibri"/>
        <family val="2"/>
        <scheme val="minor"/>
      </rPr>
      <t>$3,687,591.92 (Tres Millones  Seiscientos Ochenta y Siete Mil Quinientos Noventa y Un Pesos 92/100 M.N.),</t>
    </r>
    <r>
      <rPr>
        <sz val="11"/>
        <rFont val="Calibri"/>
        <family val="2"/>
        <scheme val="minor"/>
      </rPr>
      <t xml:space="preserve"> correspondientes  a los ejercicios 2006, 2009, </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se conforman por proveedores y contratistas por obras públicas pendientes de pago por bienes y servicios, mismos que se encuentran en proceso de litigio. De igual forma se encuentran pasivos con antigüedad de saldo mayor a 365 días correspondientes a proveedores de los ejercicios 2020 y 2021.</t>
    </r>
  </si>
  <si>
    <r>
      <t xml:space="preserve">Al 30 de junio de 2024 el H. Ayuntamiento Constitucional de Centro en el apartado de Hacienda Pública/Patrimonio Contribuido presenta una variación por la cantidad de </t>
    </r>
    <r>
      <rPr>
        <b/>
        <sz val="11"/>
        <rFont val="Calibri"/>
        <family val="2"/>
        <scheme val="minor"/>
      </rPr>
      <t>$2,524,086.04</t>
    </r>
    <r>
      <rPr>
        <sz val="11"/>
        <rFont val="Calibri"/>
        <family val="2"/>
        <scheme val="minor"/>
      </rPr>
      <t xml:space="preserve"> </t>
    </r>
    <r>
      <rPr>
        <b/>
        <sz val="11"/>
        <rFont val="Calibri"/>
        <family val="2"/>
        <scheme val="minor"/>
      </rPr>
      <t>(Dos Millones Quinientos Veinticuatro Mil Ochenta y Seis Pesos 04/100 M.N.)</t>
    </r>
    <r>
      <rPr>
        <sz val="11"/>
        <rFont val="Calibri"/>
        <family val="2"/>
        <scheme val="minor"/>
      </rPr>
      <t xml:space="preserve">  respecto del ejercicio 2023 al 2024, la cual corresponde a Donaciones de Activos de las empresas Eciem, S.A. de C.V. y Nabors Perforaciones de México S. de R.L. de C.V., en los meses de abril y mayo del presente año.</t>
    </r>
  </si>
  <si>
    <r>
      <t xml:space="preserve">Al 30 de junio de 2024 el H. Ayuntamiento Constitucional de Centro en el apartado de Hacienda Pública/Patrimonio Generado presenta un Resultado del Ejercicio Ahorro/Desahorro por </t>
    </r>
    <r>
      <rPr>
        <b/>
        <sz val="11"/>
        <rFont val="Calibri"/>
        <family val="2"/>
        <scheme val="minor"/>
      </rPr>
      <t>$696,807,209.76 (Seiscientos Noventa y Seis Millones Ochocientos Siete Mil Doscientos Nueve Pesos 76/100 M.N.),</t>
    </r>
    <r>
      <rPr>
        <sz val="11"/>
        <rFont val="Calibri"/>
        <family val="2"/>
        <scheme val="minor"/>
      </rPr>
      <t xml:space="preserve"> en el Estado de Situación Financiera, en el cual se incluyen rubros extraordinarios por la cantidad de</t>
    </r>
    <r>
      <rPr>
        <b/>
        <sz val="11"/>
        <rFont val="Calibri"/>
        <family val="2"/>
        <scheme val="minor"/>
      </rPr>
      <t xml:space="preserve"> -$20,976.49 (Veinte Mil Novecientos Setenta y Seis Pesos 49/100 M.N.)</t>
    </r>
    <r>
      <rPr>
        <sz val="11"/>
        <rFont val="Calibri"/>
        <family val="2"/>
        <scheme val="minor"/>
      </rPr>
      <t>, correspondientes a la</t>
    </r>
    <r>
      <rPr>
        <b/>
        <sz val="11"/>
        <rFont val="Calibri"/>
        <family val="2"/>
        <scheme val="minor"/>
      </rPr>
      <t xml:space="preserve"> pérdida o ganancia del Fideicomiso Creando Empresarios </t>
    </r>
    <r>
      <rPr>
        <sz val="11"/>
        <rFont val="Calibri"/>
        <family val="2"/>
        <scheme val="minor"/>
      </rPr>
      <t xml:space="preserve">de acuerdo a los resultados de administración y manejo del banco y  </t>
    </r>
    <r>
      <rPr>
        <b/>
        <sz val="11"/>
        <rFont val="Calibri"/>
        <family val="2"/>
        <scheme val="minor"/>
      </rPr>
      <t>$64,909.94 (Sesenta y Cuatro Mil Novecientos Nueve Pesos 94/100 M.N.)</t>
    </r>
    <r>
      <rPr>
        <sz val="11"/>
        <rFont val="Calibri"/>
        <family val="2"/>
        <scheme val="minor"/>
      </rPr>
      <t>, de ajustes y reclasificaciones por corrección del valor en libros del inventario de bienes muebles los cuales se reflejan en el resultado de ejercicios anteriores, quedando una variación por</t>
    </r>
    <r>
      <rPr>
        <b/>
        <sz val="11"/>
        <rFont val="Calibri"/>
        <family val="2"/>
        <scheme val="minor"/>
      </rPr>
      <t xml:space="preserve"> -$696,763,276.31 (Seiscientos Noventa y Seis Millones Setecientos Sesenta y Tres Mil Doscientos Setenta y Seis Pesos 31/100 M.N.)</t>
    </r>
  </si>
  <si>
    <r>
      <t xml:space="preserve">Al 30 de junio de 2024 el H. Ayuntamiento Constitucional  de Centro, registró en el Presupuesto de Egresos Municipal en el apartado de Otros Egresos Presupuestales No Contables un saldo por la cantidad total de </t>
    </r>
    <r>
      <rPr>
        <b/>
        <sz val="11"/>
        <rFont val="Calibri"/>
        <family val="2"/>
        <scheme val="minor"/>
      </rPr>
      <t xml:space="preserve">$5,661,468.40 (Cinco Millones Seiscientos Sesenta y Un Mil Cuatrocientos Sesenta y Ocho Pesos 40/100 M.N.), </t>
    </r>
    <r>
      <rPr>
        <sz val="11"/>
        <rFont val="Calibri"/>
        <family val="2"/>
        <scheme val="minor"/>
      </rPr>
      <t xml:space="preserve"> correspondientes a la Aportación municipal CAPUFE.</t>
    </r>
  </si>
  <si>
    <r>
      <t xml:space="preserve">Al 30 de junio de 2024 las Depreciaciones y Amortizaciones son por la cantidad total de </t>
    </r>
    <r>
      <rPr>
        <b/>
        <sz val="11"/>
        <rFont val="Calibri"/>
        <family val="2"/>
        <scheme val="minor"/>
      </rPr>
      <t>$559,991,665.96  (Quinientos Cincuenta y Nueve Millones Novecientos Noventa y Un  Mil Seiscientos Sesenta y Cinco Pesos 96/100 M.N.),</t>
    </r>
    <r>
      <rPr>
        <sz val="11"/>
        <rFont val="Calibri"/>
        <family val="2"/>
        <scheme val="minor"/>
      </rPr>
      <t xml:space="preserve"> de los cuales corresponden una depreciación acumulada de bienes muebles por la cantidad de </t>
    </r>
    <r>
      <rPr>
        <b/>
        <sz val="11"/>
        <rFont val="Calibri"/>
        <family val="2"/>
        <scheme val="minor"/>
      </rPr>
      <t xml:space="preserve">$555,499,908.07 (Quinientos Cincuenta y Cinco Millones Cuatrocientos Noventa y Nueve Mil Novecientos Ocho Pesos 07/100 M.N.), </t>
    </r>
    <r>
      <rPr>
        <sz val="11"/>
        <rFont val="Calibri"/>
        <family val="2"/>
        <scheme val="minor"/>
      </rPr>
      <t xml:space="preserve"> y una amortización acumulada de Activos intangibles por la cantidad de </t>
    </r>
    <r>
      <rPr>
        <b/>
        <sz val="11"/>
        <rFont val="Calibri"/>
        <family val="2"/>
        <scheme val="minor"/>
      </rPr>
      <t xml:space="preserve">$4,491,757.89 (Cuatro Millones Cuatrocientos Noventa y Un Mil Setecientos Cincuenta y Siete Pesos 89/100 M.N).                                                                                                                                                                                                                                                                                                                                                             </t>
    </r>
    <r>
      <rPr>
        <sz val="11"/>
        <rFont val="Calibri"/>
        <family val="2"/>
        <scheme val="minor"/>
      </rPr>
      <t xml:space="preserve">                                                                                                                                                                                                                                                             </t>
    </r>
  </si>
  <si>
    <r>
      <t xml:space="preserve">Al 30 de junio de 2024 el H. Ayuntamiento Constitucional de Centro tiene registrado un pasivo circulante por la cantidad de </t>
    </r>
    <r>
      <rPr>
        <b/>
        <sz val="11"/>
        <rFont val="Calibri"/>
        <family val="2"/>
        <scheme val="minor"/>
      </rPr>
      <t>$354,232,001.12 (Trescientos Cincuenta y Cuatro Millones Doscientos Treinta y Dos Mil Un Peso 12/100 M.N.);</t>
    </r>
    <r>
      <rPr>
        <sz val="11"/>
        <rFont val="Calibri"/>
        <family val="2"/>
        <scheme val="minor"/>
      </rPr>
      <t xml:space="preserve">  integrado por Servicios Personales siendo el mas representativo Instituto De Seguridad Social del Estado de Tabasco (ISSET) por la cantidad de </t>
    </r>
    <r>
      <rPr>
        <b/>
        <sz val="11"/>
        <rFont val="Calibri"/>
        <family val="2"/>
        <scheme val="minor"/>
      </rPr>
      <t xml:space="preserve">$8,391,439.47 (Ocho Millones Trescientos Noventa y Un Mil Cuatrocientos Treinta y Nueve Pesos 47/100 M.N.); </t>
    </r>
    <r>
      <rPr>
        <sz val="11"/>
        <rFont val="Calibri"/>
        <family val="2"/>
        <scheme val="minor"/>
      </rPr>
      <t xml:space="preserve">Proveedores por pagar a corto plazo siendo de los mas representativos Comercializadora Yess S.A. de C.V., por la cantidad de </t>
    </r>
    <r>
      <rPr>
        <b/>
        <sz val="11"/>
        <rFont val="Calibri"/>
        <family val="2"/>
        <scheme val="minor"/>
      </rPr>
      <t xml:space="preserve">$18,571,172.59 (Dieciocho Millones Quinientos Setenta y Un Mil Ciento Setenta y Dos Pesos 59/100 M.N.) </t>
    </r>
    <r>
      <rPr>
        <sz val="11"/>
        <rFont val="Calibri"/>
        <family val="2"/>
        <scheme val="minor"/>
      </rPr>
      <t>y Maria del Carmen Vidal Guzman por la cantidad de</t>
    </r>
    <r>
      <rPr>
        <b/>
        <sz val="11"/>
        <rFont val="Calibri"/>
        <family val="2"/>
        <scheme val="minor"/>
      </rPr>
      <t xml:space="preserve"> $2,632,860.34 (Dos Millones Seiscientos Treinta y Dos Mil Ochocientos Sesenta Pesos 34/100 M.N.);</t>
    </r>
    <r>
      <rPr>
        <sz val="11"/>
        <rFont val="Calibri"/>
        <family val="2"/>
        <scheme val="minor"/>
      </rPr>
      <t xml:space="preserve"> Retenciones y Contribuciones siendo el más representativo el I.S.P.T. por la cantidad de </t>
    </r>
    <r>
      <rPr>
        <b/>
        <sz val="11"/>
        <rFont val="Calibri"/>
        <family val="2"/>
        <scheme val="minor"/>
      </rPr>
      <t xml:space="preserve">$5,837,764.07 (Cinco Millones Ochocientos Treinta y Siete Mil Setecientos Sesenta y Cuatro Pesos 07/100 M.N.); </t>
    </r>
    <r>
      <rPr>
        <sz val="11"/>
        <rFont val="Calibri"/>
        <family val="2"/>
        <scheme val="minor"/>
      </rPr>
      <t>Otras cuentas por Pagar siendo las mas representativas Municipio del Centro y/o Dirección de Finanzas (Traspaso entre cuentas) por la Cantidad de</t>
    </r>
    <r>
      <rPr>
        <b/>
        <sz val="11"/>
        <rFont val="Calibri"/>
        <family val="2"/>
        <scheme val="minor"/>
      </rPr>
      <t xml:space="preserve"> $259,179,311.81 (Doscientos Cincuenta y Nueve Millones Ciento Setenta y Nueve Mil Trescientos Once Pesos 81/100 M.N.)</t>
    </r>
    <r>
      <rPr>
        <sz val="11"/>
        <rFont val="Calibri"/>
        <family val="2"/>
        <scheme val="minor"/>
      </rPr>
      <t xml:space="preserve"> y   Financiamiento entre Recursos por la cantidad de </t>
    </r>
    <r>
      <rPr>
        <b/>
        <sz val="11"/>
        <rFont val="Calibri"/>
        <family val="2"/>
        <scheme val="minor"/>
      </rPr>
      <t>$21,329,659.11 (Veintiún Millones Trescientos Veintinueve Mil Seiscientos Cincuenta y Nueve Pesos 11/100 M.N.)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</si>
</sst>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2"/>
      <name val="Calibri"/>
      <family val="2"/>
      <scheme val="minor"/>
    </font>
    <font>
      <b/>
      <sz val="16"/>
      <name val="Calibri"/>
      <family val="2"/>
      <scheme val="minor"/>
    </font>
    <font>
      <sz val="14"/>
      <name val="Calibri"/>
      <family val="2"/>
      <scheme val="minor"/>
    </font>
    <font>
      <sz val="10"/>
      <color indexed="64"/>
      <name val="Arial"/>
      <family val="2"/>
    </font>
    <font>
      <sz val="8"/>
      <name val="Calibri"/>
      <family val="2"/>
      <scheme val="minor"/>
    </font>
    <font>
      <sz val="10.5"/>
      <name val="Calibri"/>
      <family val="2"/>
      <scheme val="minor"/>
    </font>
    <font>
      <i/>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1" fillId="0" borderId="0"/>
  </cellStyleXfs>
  <cellXfs count="456">
    <xf numFmtId="0" fontId="0" fillId="0" borderId="0" xfId="0"/>
    <xf numFmtId="44" fontId="0" fillId="0" borderId="0" xfId="1" applyFont="1" applyFill="1"/>
    <xf numFmtId="0" fontId="3" fillId="0" borderId="0" xfId="0" applyFont="1"/>
    <xf numFmtId="44" fontId="0" fillId="0" borderId="0" xfId="1" applyFont="1" applyFill="1" applyBorder="1"/>
    <xf numFmtId="44" fontId="3" fillId="0" borderId="0" xfId="1" applyFont="1" applyFill="1" applyBorder="1" applyAlignment="1"/>
    <xf numFmtId="0" fontId="4" fillId="0" borderId="0" xfId="0" applyFont="1"/>
    <xf numFmtId="0" fontId="3" fillId="0" borderId="0" xfId="0" applyFont="1" applyAlignment="1">
      <alignment horizontal="justify" vertical="justify" wrapText="1"/>
    </xf>
    <xf numFmtId="0" fontId="3" fillId="0" borderId="0" xfId="0" applyFont="1" applyAlignment="1">
      <alignment horizontal="center" vertical="justify"/>
    </xf>
    <xf numFmtId="44" fontId="3" fillId="0" borderId="0" xfId="1" applyFont="1" applyFill="1" applyBorder="1" applyAlignment="1">
      <alignment horizontal="center"/>
    </xf>
    <xf numFmtId="44" fontId="4" fillId="0" borderId="0" xfId="1" applyFont="1" applyFill="1"/>
    <xf numFmtId="0" fontId="3" fillId="0" borderId="0" xfId="0" applyFont="1" applyAlignment="1">
      <alignment horizontal="center"/>
    </xf>
    <xf numFmtId="0" fontId="4" fillId="0" borderId="0" xfId="0" applyFont="1" applyAlignment="1">
      <alignment horizontal="left"/>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44" fontId="3" fillId="0" borderId="12" xfId="1" applyFont="1" applyFill="1" applyBorder="1" applyAlignment="1">
      <alignment vertical="center" wrapText="1"/>
    </xf>
    <xf numFmtId="0" fontId="2" fillId="2" borderId="12" xfId="0" applyFont="1" applyFill="1" applyBorder="1" applyAlignment="1">
      <alignment horizontal="center" vertical="center" wrapText="1"/>
    </xf>
    <xf numFmtId="44" fontId="2" fillId="0" borderId="12" xfId="1" applyFont="1" applyFill="1" applyBorder="1" applyAlignment="1">
      <alignment vertical="center"/>
    </xf>
    <xf numFmtId="44" fontId="2" fillId="0" borderId="12" xfId="1" applyFont="1" applyBorder="1" applyAlignment="1">
      <alignment vertical="center" wrapText="1"/>
    </xf>
    <xf numFmtId="44" fontId="3" fillId="0" borderId="12" xfId="1" applyFont="1" applyFill="1" applyBorder="1" applyAlignment="1">
      <alignment vertical="center"/>
    </xf>
    <xf numFmtId="0" fontId="3" fillId="0" borderId="12" xfId="0" applyFont="1" applyBorder="1" applyAlignment="1">
      <alignment vertical="center"/>
    </xf>
    <xf numFmtId="44" fontId="3" fillId="0" borderId="12" xfId="1" applyFont="1" applyBorder="1" applyAlignment="1">
      <alignment vertical="center" wrapText="1"/>
    </xf>
    <xf numFmtId="1" fontId="3" fillId="0" borderId="12" xfId="1" applyNumberFormat="1" applyFont="1" applyFill="1" applyBorder="1" applyAlignment="1">
      <alignment horizontal="center" vertical="center"/>
    </xf>
    <xf numFmtId="44" fontId="3" fillId="0" borderId="0" xfId="1" applyFont="1" applyFill="1" applyBorder="1" applyAlignment="1">
      <alignment horizontal="center"/>
    </xf>
    <xf numFmtId="4" fontId="3" fillId="0" borderId="12" xfId="0" applyNumberFormat="1" applyFont="1" applyBorder="1" applyAlignment="1">
      <alignment horizontal="right"/>
    </xf>
    <xf numFmtId="4" fontId="2" fillId="0" borderId="12" xfId="1" applyNumberFormat="1" applyFont="1" applyFill="1" applyBorder="1" applyAlignment="1">
      <alignment horizontal="right"/>
    </xf>
    <xf numFmtId="4" fontId="3" fillId="0" borderId="12" xfId="1" applyNumberFormat="1" applyFont="1" applyFill="1" applyBorder="1" applyAlignment="1">
      <alignment horizontal="right"/>
    </xf>
    <xf numFmtId="4" fontId="2" fillId="0" borderId="7" xfId="0" applyNumberFormat="1" applyFont="1" applyBorder="1" applyAlignment="1">
      <alignment horizontal="center" vertical="center" wrapText="1" readingOrder="1"/>
    </xf>
    <xf numFmtId="0" fontId="2" fillId="0" borderId="9" xfId="0" applyFont="1" applyBorder="1" applyAlignment="1">
      <alignment horizontal="center" vertical="center" wrapText="1" readingOrder="1"/>
    </xf>
    <xf numFmtId="4" fontId="2" fillId="0" borderId="12" xfId="1" applyNumberFormat="1" applyFont="1" applyFill="1" applyBorder="1" applyAlignment="1">
      <alignment horizontal="center" wrapText="1"/>
    </xf>
    <xf numFmtId="4" fontId="2" fillId="0" borderId="6" xfId="0" applyNumberFormat="1" applyFont="1" applyBorder="1" applyAlignment="1">
      <alignment horizontal="right" vertical="center" wrapText="1"/>
    </xf>
    <xf numFmtId="0" fontId="2" fillId="0" borderId="14" xfId="0" applyFont="1" applyBorder="1" applyAlignment="1">
      <alignment horizontal="right" vertical="center" wrapText="1"/>
    </xf>
    <xf numFmtId="4" fontId="2" fillId="0" borderId="8" xfId="1" applyNumberFormat="1" applyFont="1" applyBorder="1" applyAlignment="1">
      <alignment horizontal="right" vertical="center" wrapText="1"/>
    </xf>
    <xf numFmtId="4" fontId="2" fillId="0" borderId="9" xfId="1" applyNumberFormat="1" applyFont="1" applyBorder="1" applyAlignment="1">
      <alignment horizontal="right" vertical="center" wrapText="1"/>
    </xf>
    <xf numFmtId="4" fontId="3" fillId="0" borderId="7" xfId="0" applyNumberFormat="1" applyFont="1" applyBorder="1" applyAlignment="1">
      <alignment horizontal="right"/>
    </xf>
    <xf numFmtId="4" fontId="3" fillId="0" borderId="9" xfId="0" applyNumberFormat="1" applyFont="1" applyBorder="1" applyAlignment="1">
      <alignment horizontal="right"/>
    </xf>
    <xf numFmtId="4" fontId="2" fillId="0" borderId="7" xfId="0" applyNumberFormat="1" applyFont="1" applyBorder="1" applyAlignment="1">
      <alignment horizontal="right"/>
    </xf>
    <xf numFmtId="4" fontId="2" fillId="0" borderId="9" xfId="0" applyNumberFormat="1" applyFont="1" applyBorder="1" applyAlignment="1">
      <alignment horizontal="right"/>
    </xf>
    <xf numFmtId="4" fontId="2" fillId="0" borderId="12" xfId="0" applyNumberFormat="1" applyFont="1" applyBorder="1" applyAlignment="1">
      <alignment horizontal="right"/>
    </xf>
    <xf numFmtId="4" fontId="2" fillId="0" borderId="12" xfId="0" applyNumberFormat="1" applyFont="1" applyBorder="1" applyAlignment="1">
      <alignment vertical="center"/>
    </xf>
    <xf numFmtId="4" fontId="2" fillId="0" borderId="12" xfId="1" applyNumberFormat="1" applyFont="1" applyFill="1" applyBorder="1" applyAlignment="1">
      <alignment horizontal="right" vertical="center"/>
    </xf>
    <xf numFmtId="0" fontId="2" fillId="2" borderId="7"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3" fillId="0" borderId="12" xfId="0" applyFont="1" applyBorder="1" applyAlignment="1">
      <alignment horizontal="left" vertical="center" wrapText="1" readingOrder="1"/>
    </xf>
    <xf numFmtId="0" fontId="2" fillId="0" borderId="12" xfId="0" applyFont="1" applyBorder="1" applyAlignment="1">
      <alignment horizontal="left" vertical="center" wrapText="1" readingOrder="1"/>
    </xf>
    <xf numFmtId="49" fontId="3" fillId="0" borderId="12" xfId="0" applyNumberFormat="1" applyFont="1" applyBorder="1" applyAlignment="1">
      <alignment horizontal="left" vertical="center" wrapText="1" readingOrder="1"/>
    </xf>
    <xf numFmtId="0" fontId="2" fillId="0" borderId="7" xfId="0" applyFont="1" applyBorder="1" applyAlignment="1">
      <alignment horizontal="left" vertical="center" wrapText="1" readingOrder="1"/>
    </xf>
    <xf numFmtId="0" fontId="2" fillId="0" borderId="8" xfId="0" applyFont="1" applyBorder="1" applyAlignment="1">
      <alignment horizontal="left" vertical="center" wrapText="1" readingOrder="1"/>
    </xf>
    <xf numFmtId="0" fontId="2" fillId="0" borderId="9" xfId="0" applyFont="1" applyBorder="1" applyAlignment="1">
      <alignment horizontal="left" vertical="center" wrapText="1" readingOrder="1"/>
    </xf>
    <xf numFmtId="0" fontId="2" fillId="0" borderId="7" xfId="0" applyFont="1" applyBorder="1" applyAlignment="1">
      <alignment horizontal="left" vertical="center" readingOrder="1"/>
    </xf>
    <xf numFmtId="0" fontId="2" fillId="0" borderId="8" xfId="0" applyFont="1" applyBorder="1" applyAlignment="1">
      <alignment horizontal="left" vertical="center" readingOrder="1"/>
    </xf>
    <xf numFmtId="0" fontId="2" fillId="0" borderId="9" xfId="0" applyFont="1" applyBorder="1" applyAlignment="1">
      <alignment horizontal="left" vertical="center" readingOrder="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4" fontId="2" fillId="0" borderId="7" xfId="0" applyNumberFormat="1" applyFont="1" applyBorder="1" applyAlignment="1">
      <alignment vertical="center"/>
    </xf>
    <xf numFmtId="4" fontId="2" fillId="0" borderId="9" xfId="0" applyNumberFormat="1" applyFont="1" applyBorder="1" applyAlignment="1">
      <alignment vertical="center"/>
    </xf>
    <xf numFmtId="0" fontId="2" fillId="2" borderId="7" xfId="0" applyFont="1" applyFill="1" applyBorder="1" applyAlignment="1">
      <alignment horizontal="center" vertical="center" readingOrder="1"/>
    </xf>
    <xf numFmtId="0" fontId="2" fillId="2" borderId="9" xfId="0" applyFont="1" applyFill="1" applyBorder="1" applyAlignment="1">
      <alignment horizontal="center" vertical="center" readingOrder="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44" fontId="2" fillId="0" borderId="12" xfId="1" applyFont="1" applyFill="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justify" vertical="top" wrapText="1"/>
    </xf>
    <xf numFmtId="0" fontId="3" fillId="0" borderId="0" xfId="0" applyFont="1" applyAlignment="1">
      <alignment horizontal="justify" vertical="top" wrapText="1"/>
    </xf>
    <xf numFmtId="0" fontId="3" fillId="0" borderId="11" xfId="0" applyFont="1" applyBorder="1" applyAlignment="1">
      <alignment horizontal="justify" vertical="top"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0" xfId="0" applyFont="1" applyBorder="1" applyAlignment="1">
      <alignment horizontal="center" vertical="justify" wrapText="1"/>
    </xf>
    <xf numFmtId="0" fontId="3" fillId="0" borderId="0" xfId="0" applyFont="1" applyAlignment="1">
      <alignment horizontal="center" vertical="justify" wrapText="1"/>
    </xf>
    <xf numFmtId="0" fontId="3" fillId="0" borderId="11" xfId="0" applyFont="1" applyBorder="1" applyAlignment="1">
      <alignment horizontal="center" vertical="justify"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3" fillId="0" borderId="10" xfId="0" applyFont="1" applyBorder="1" applyAlignment="1">
      <alignment horizontal="justify" vertical="center" wrapText="1"/>
    </xf>
    <xf numFmtId="0" fontId="3" fillId="0" borderId="0" xfId="0" applyFont="1" applyAlignment="1">
      <alignment horizontal="justify" vertical="center" wrapText="1"/>
    </xf>
    <xf numFmtId="0" fontId="3" fillId="0" borderId="11" xfId="0" applyFont="1" applyBorder="1" applyAlignment="1">
      <alignment horizontal="justify"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4" fontId="2" fillId="0" borderId="4" xfId="1" applyNumberFormat="1" applyFont="1" applyFill="1" applyBorder="1" applyAlignment="1">
      <alignment horizontal="right" vertical="center"/>
    </xf>
    <xf numFmtId="4" fontId="2" fillId="0" borderId="6" xfId="1" applyNumberFormat="1" applyFont="1" applyFill="1" applyBorder="1" applyAlignment="1">
      <alignment horizontal="right" vertical="center"/>
    </xf>
    <xf numFmtId="0" fontId="3" fillId="0" borderId="1"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0" xfId="0" applyFont="1" applyAlignment="1">
      <alignment horizontal="left" vertical="center"/>
    </xf>
    <xf numFmtId="0" fontId="3" fillId="0" borderId="1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2" xfId="0" applyFont="1" applyBorder="1" applyAlignment="1">
      <alignment horizontal="center" vertical="justify" wrapText="1"/>
    </xf>
    <xf numFmtId="0" fontId="2" fillId="2" borderId="12" xfId="0" applyFont="1" applyFill="1" applyBorder="1" applyAlignment="1">
      <alignment horizontal="left" vertical="center"/>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2" fillId="0" borderId="12" xfId="0" applyFont="1" applyBorder="1" applyAlignment="1">
      <alignment horizontal="center"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left" vertical="top" wrapText="1"/>
    </xf>
    <xf numFmtId="10" fontId="8" fillId="0" borderId="7" xfId="0" applyNumberFormat="1" applyFont="1" applyBorder="1" applyAlignment="1">
      <alignment horizontal="center" vertical="justify"/>
    </xf>
    <xf numFmtId="10" fontId="8" fillId="0" borderId="8" xfId="0" applyNumberFormat="1" applyFont="1" applyBorder="1" applyAlignment="1">
      <alignment horizontal="center" vertical="justify"/>
    </xf>
    <xf numFmtId="10" fontId="8" fillId="0" borderId="9" xfId="0" applyNumberFormat="1" applyFont="1" applyBorder="1" applyAlignment="1">
      <alignment horizontal="center" vertical="justify"/>
    </xf>
    <xf numFmtId="0" fontId="8" fillId="0" borderId="7" xfId="0" applyFont="1" applyBorder="1" applyAlignment="1">
      <alignment horizontal="left" vertical="justify"/>
    </xf>
    <xf numFmtId="0" fontId="8" fillId="0" borderId="8" xfId="0" applyFont="1" applyBorder="1" applyAlignment="1">
      <alignment horizontal="left" vertical="justify"/>
    </xf>
    <xf numFmtId="0" fontId="8" fillId="0" borderId="9" xfId="0" applyFont="1" applyBorder="1" applyAlignment="1">
      <alignment horizontal="left" vertical="justify"/>
    </xf>
    <xf numFmtId="44" fontId="8" fillId="0" borderId="7" xfId="1" applyFont="1" applyFill="1" applyBorder="1" applyAlignment="1">
      <alignment horizontal="left" vertical="justify"/>
    </xf>
    <xf numFmtId="44" fontId="8" fillId="0" borderId="8" xfId="1" applyFont="1" applyFill="1" applyBorder="1" applyAlignment="1">
      <alignment horizontal="left" vertical="justify"/>
    </xf>
    <xf numFmtId="44" fontId="8" fillId="0" borderId="9" xfId="1" applyFont="1" applyFill="1" applyBorder="1" applyAlignment="1">
      <alignment horizontal="left" vertical="justify"/>
    </xf>
    <xf numFmtId="44" fontId="3" fillId="0" borderId="12" xfId="1" applyFont="1" applyFill="1" applyBorder="1" applyAlignment="1">
      <alignment vertical="top" wrapText="1"/>
    </xf>
    <xf numFmtId="0" fontId="3" fillId="0" borderId="13" xfId="0" applyFont="1" applyBorder="1" applyAlignment="1">
      <alignment horizontal="left" vertical="center"/>
    </xf>
    <xf numFmtId="44" fontId="3" fillId="0" borderId="12" xfId="1" applyFont="1" applyFill="1" applyBorder="1" applyAlignment="1">
      <alignment horizontal="center" vertical="center"/>
    </xf>
    <xf numFmtId="44" fontId="3" fillId="0" borderId="7" xfId="1" applyFont="1" applyFill="1" applyBorder="1" applyAlignment="1">
      <alignment horizontal="center" vertical="center"/>
    </xf>
    <xf numFmtId="44" fontId="3" fillId="0" borderId="12" xfId="1" applyFont="1" applyFill="1" applyBorder="1" applyAlignment="1">
      <alignment horizontal="center" vertical="center" wrapText="1"/>
    </xf>
    <xf numFmtId="44" fontId="3" fillId="0" borderId="7" xfId="1" applyFont="1" applyFill="1" applyBorder="1" applyAlignment="1">
      <alignment horizontal="center" vertical="center" wrapText="1"/>
    </xf>
    <xf numFmtId="44" fontId="3" fillId="0" borderId="9" xfId="1" applyFont="1" applyFill="1" applyBorder="1" applyAlignment="1">
      <alignment horizontal="center" vertical="center"/>
    </xf>
    <xf numFmtId="44" fontId="3" fillId="0" borderId="13" xfId="1" applyFont="1" applyFill="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2" xfId="0" applyFont="1" applyBorder="1" applyAlignment="1">
      <alignment horizontal="left" vertical="center" wrapText="1"/>
    </xf>
    <xf numFmtId="0" fontId="3" fillId="0" borderId="12" xfId="0" applyFont="1" applyBorder="1" applyAlignment="1">
      <alignment horizontal="justify"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justify" vertical="justify"/>
    </xf>
    <xf numFmtId="0" fontId="3" fillId="0" borderId="2" xfId="0" applyFont="1" applyBorder="1" applyAlignment="1">
      <alignment horizontal="justify" vertical="justify"/>
    </xf>
    <xf numFmtId="0" fontId="3" fillId="0" borderId="3" xfId="0" applyFont="1" applyBorder="1" applyAlignment="1">
      <alignment horizontal="justify" vertical="justify"/>
    </xf>
    <xf numFmtId="0" fontId="3" fillId="0" borderId="4" xfId="0" applyFont="1" applyBorder="1" applyAlignment="1">
      <alignment horizontal="justify" vertical="justify"/>
    </xf>
    <xf numFmtId="0" fontId="3" fillId="0" borderId="5" xfId="0" applyFont="1" applyBorder="1" applyAlignment="1">
      <alignment horizontal="justify" vertical="justify"/>
    </xf>
    <xf numFmtId="0" fontId="3" fillId="0" borderId="6" xfId="0" applyFont="1" applyBorder="1" applyAlignment="1">
      <alignment horizontal="justify" vertical="justify"/>
    </xf>
    <xf numFmtId="0" fontId="8" fillId="0" borderId="12" xfId="0" applyFont="1" applyBorder="1" applyAlignment="1">
      <alignment horizontal="left" vertical="justify"/>
    </xf>
    <xf numFmtId="44" fontId="3" fillId="0" borderId="12" xfId="1" applyFont="1" applyFill="1" applyBorder="1" applyAlignment="1">
      <alignment vertical="center" wrapText="1"/>
    </xf>
    <xf numFmtId="4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justify" vertical="center" wrapText="1"/>
    </xf>
    <xf numFmtId="0" fontId="6" fillId="2" borderId="12" xfId="0" applyFont="1" applyFill="1" applyBorder="1" applyAlignment="1">
      <alignment horizontal="left" vertical="center"/>
    </xf>
    <xf numFmtId="44" fontId="2" fillId="0" borderId="9" xfId="1" applyFont="1" applyFill="1" applyBorder="1" applyAlignment="1">
      <alignment horizontal="right" vertical="center" wrapText="1"/>
    </xf>
    <xf numFmtId="44" fontId="2" fillId="0" borderId="12" xfId="1" applyFont="1" applyFill="1" applyBorder="1" applyAlignment="1">
      <alignment horizontal="right" vertical="center" wrapText="1"/>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44" fontId="2" fillId="0" borderId="8" xfId="1" applyFont="1" applyFill="1" applyBorder="1" applyAlignment="1">
      <alignment horizontal="right" vertical="center"/>
    </xf>
    <xf numFmtId="44" fontId="2" fillId="0" borderId="9" xfId="1" applyFont="1" applyFill="1" applyBorder="1" applyAlignment="1">
      <alignment horizontal="right"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9" xfId="0" applyFont="1" applyBorder="1" applyAlignment="1">
      <alignment horizontal="justify" vertical="center"/>
    </xf>
    <xf numFmtId="43" fontId="2" fillId="0" borderId="12" xfId="2" applyFont="1" applyFill="1" applyBorder="1" applyAlignment="1">
      <alignment horizontal="center" vertical="center"/>
    </xf>
    <xf numFmtId="0" fontId="2" fillId="2" borderId="1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2" xfId="0" applyFont="1" applyBorder="1" applyAlignment="1">
      <alignment horizontal="center"/>
    </xf>
    <xf numFmtId="44" fontId="2" fillId="3" borderId="12" xfId="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0" borderId="7" xfId="0" applyFont="1" applyBorder="1" applyAlignment="1">
      <alignment horizontal="center" vertical="justify" wrapText="1"/>
    </xf>
    <xf numFmtId="0" fontId="3" fillId="0" borderId="8" xfId="0" applyFont="1" applyBorder="1" applyAlignment="1">
      <alignment horizontal="center" vertical="justify" wrapText="1"/>
    </xf>
    <xf numFmtId="0" fontId="3" fillId="0" borderId="9" xfId="0" applyFont="1" applyBorder="1" applyAlignment="1">
      <alignment horizontal="center" vertical="justify" wrapText="1"/>
    </xf>
    <xf numFmtId="0" fontId="3" fillId="0" borderId="10" xfId="0" applyFont="1" applyBorder="1" applyAlignment="1">
      <alignment horizontal="center" vertical="top"/>
    </xf>
    <xf numFmtId="0" fontId="3" fillId="0" borderId="0" xfId="0" applyFont="1" applyAlignment="1">
      <alignment horizontal="center" vertical="top"/>
    </xf>
    <xf numFmtId="0" fontId="3" fillId="0" borderId="11" xfId="0" applyFont="1" applyBorder="1" applyAlignment="1">
      <alignment horizontal="center" vertical="top"/>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0" borderId="1" xfId="0" applyFont="1" applyBorder="1" applyAlignment="1">
      <alignment horizontal="justify" vertical="center" wrapText="1"/>
    </xf>
    <xf numFmtId="44" fontId="3" fillId="0" borderId="12" xfId="1" applyFont="1" applyFill="1" applyBorder="1" applyAlignment="1">
      <alignment horizontal="center"/>
    </xf>
    <xf numFmtId="44" fontId="3" fillId="0" borderId="7" xfId="1" applyFont="1" applyFill="1" applyBorder="1" applyAlignment="1">
      <alignment horizontal="center"/>
    </xf>
    <xf numFmtId="44" fontId="3" fillId="0" borderId="8" xfId="1" applyFont="1" applyFill="1" applyBorder="1" applyAlignment="1">
      <alignment horizontal="center"/>
    </xf>
    <xf numFmtId="44" fontId="3" fillId="0" borderId="9" xfId="1" applyFont="1" applyFill="1" applyBorder="1" applyAlignment="1">
      <alignment horizontal="center"/>
    </xf>
    <xf numFmtId="0" fontId="3" fillId="0" borderId="12" xfId="0" applyFont="1" applyBorder="1" applyAlignment="1">
      <alignment horizontal="left"/>
    </xf>
    <xf numFmtId="0" fontId="6" fillId="2"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44" fontId="3" fillId="0" borderId="12" xfId="1" applyFont="1" applyFill="1" applyBorder="1" applyAlignment="1">
      <alignment horizontal="right" vertical="center"/>
    </xf>
    <xf numFmtId="44" fontId="3" fillId="0" borderId="7" xfId="1" applyFont="1" applyFill="1" applyBorder="1" applyAlignment="1">
      <alignment horizontal="right" vertical="center"/>
    </xf>
    <xf numFmtId="44" fontId="3" fillId="0" borderId="8" xfId="1" applyFont="1" applyFill="1" applyBorder="1" applyAlignment="1">
      <alignment horizontal="right" vertical="center"/>
    </xf>
    <xf numFmtId="44" fontId="3" fillId="0" borderId="9" xfId="1" applyFont="1" applyFill="1" applyBorder="1" applyAlignment="1">
      <alignment horizontal="right" vertical="center"/>
    </xf>
    <xf numFmtId="0" fontId="6" fillId="2" borderId="10" xfId="0" applyFont="1" applyFill="1" applyBorder="1" applyAlignment="1">
      <alignment horizontal="center" vertical="center"/>
    </xf>
    <xf numFmtId="0" fontId="6" fillId="2" borderId="0" xfId="0" applyFont="1" applyFill="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44" fontId="3" fillId="0" borderId="7" xfId="1" applyFont="1" applyFill="1" applyBorder="1" applyAlignment="1">
      <alignment horizontal="left"/>
    </xf>
    <xf numFmtId="44" fontId="3" fillId="0" borderId="8" xfId="1" applyFont="1" applyFill="1" applyBorder="1" applyAlignment="1">
      <alignment horizontal="left"/>
    </xf>
    <xf numFmtId="44" fontId="3" fillId="0" borderId="9" xfId="1" applyFont="1" applyFill="1" applyBorder="1" applyAlignment="1">
      <alignment horizontal="left"/>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2" fillId="0" borderId="0" xfId="0" applyFont="1" applyAlignment="1">
      <alignment horizontal="center" vertical="center" wrapText="1"/>
    </xf>
    <xf numFmtId="0" fontId="3" fillId="0" borderId="0" xfId="0" applyFont="1" applyAlignment="1">
      <alignment horizontal="center"/>
    </xf>
    <xf numFmtId="0" fontId="3" fillId="0" borderId="12" xfId="0" applyFont="1" applyBorder="1" applyAlignment="1">
      <alignment horizontal="center"/>
    </xf>
    <xf numFmtId="44" fontId="3" fillId="0" borderId="12" xfId="1" applyFont="1" applyFill="1" applyBorder="1" applyAlignment="1">
      <alignment horizontal="right"/>
    </xf>
    <xf numFmtId="0" fontId="2" fillId="0" borderId="12" xfId="0" applyFont="1" applyBorder="1" applyAlignment="1">
      <alignment horizontal="left" vertical="center"/>
    </xf>
    <xf numFmtId="44" fontId="2" fillId="0" borderId="12" xfId="1" applyFont="1" applyFill="1" applyBorder="1" applyAlignment="1">
      <alignment horizontal="right"/>
    </xf>
    <xf numFmtId="0" fontId="7" fillId="2" borderId="12" xfId="0" applyFont="1" applyFill="1" applyBorder="1" applyAlignment="1">
      <alignment horizontal="left" vertical="center"/>
    </xf>
    <xf numFmtId="2" fontId="3" fillId="0" borderId="12" xfId="1" applyNumberFormat="1" applyFont="1" applyFill="1" applyBorder="1" applyAlignment="1">
      <alignment horizontal="left" vertical="center"/>
    </xf>
    <xf numFmtId="0" fontId="3" fillId="0" borderId="12"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44" fontId="2" fillId="0" borderId="12" xfId="1"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4" fontId="3" fillId="0" borderId="7" xfId="1" applyFont="1" applyFill="1" applyBorder="1" applyAlignment="1">
      <alignment horizontal="right"/>
    </xf>
    <xf numFmtId="44" fontId="3" fillId="0" borderId="8" xfId="1" applyFont="1" applyFill="1" applyBorder="1" applyAlignment="1">
      <alignment horizontal="right"/>
    </xf>
    <xf numFmtId="44" fontId="3" fillId="0" borderId="9" xfId="1" applyFont="1" applyFill="1" applyBorder="1" applyAlignment="1">
      <alignment horizontal="right"/>
    </xf>
    <xf numFmtId="0" fontId="2" fillId="2" borderId="12" xfId="0" applyFont="1" applyFill="1" applyBorder="1" applyAlignment="1">
      <alignment vertical="center"/>
    </xf>
    <xf numFmtId="44" fontId="2" fillId="2" borderId="12" xfId="1" applyFont="1" applyFill="1" applyBorder="1" applyAlignment="1">
      <alignment vertical="center"/>
    </xf>
    <xf numFmtId="0" fontId="2" fillId="0" borderId="12" xfId="0" applyFont="1" applyBorder="1" applyAlignment="1">
      <alignment horizontal="left" vertical="top"/>
    </xf>
    <xf numFmtId="44" fontId="2" fillId="0" borderId="12" xfId="1" applyFont="1" applyFill="1" applyBorder="1" applyAlignment="1">
      <alignment horizontal="right" vertical="center"/>
    </xf>
    <xf numFmtId="1" fontId="3" fillId="0" borderId="12" xfId="0" applyNumberFormat="1" applyFont="1" applyBorder="1" applyAlignment="1">
      <alignment horizontal="center" vertical="center"/>
    </xf>
    <xf numFmtId="44" fontId="2" fillId="0" borderId="7" xfId="1" applyFont="1" applyFill="1" applyBorder="1" applyAlignment="1">
      <alignment horizontal="center"/>
    </xf>
    <xf numFmtId="44" fontId="2" fillId="0" borderId="8" xfId="1" applyFont="1" applyFill="1" applyBorder="1" applyAlignment="1">
      <alignment horizontal="center"/>
    </xf>
    <xf numFmtId="44" fontId="2" fillId="0" borderId="9" xfId="1" applyFont="1" applyFill="1" applyBorder="1" applyAlignment="1">
      <alignment horizontal="center"/>
    </xf>
    <xf numFmtId="44" fontId="2" fillId="2" borderId="12" xfId="1" applyFont="1" applyFill="1" applyBorder="1" applyAlignment="1">
      <alignment horizontal="right" vertical="center"/>
    </xf>
    <xf numFmtId="0" fontId="6" fillId="2"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44" fontId="2" fillId="2" borderId="12" xfId="1" applyFont="1" applyFill="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12" xfId="0" applyFont="1" applyBorder="1" applyAlignment="1">
      <alignment horizontal="left" wrapText="1"/>
    </xf>
    <xf numFmtId="0" fontId="6" fillId="2" borderId="7"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44" fontId="2" fillId="3" borderId="8" xfId="1" applyFont="1" applyFill="1" applyBorder="1" applyAlignment="1">
      <alignment horizontal="center" vertical="center"/>
    </xf>
    <xf numFmtId="44" fontId="2" fillId="3" borderId="9" xfId="1" applyFont="1" applyFill="1" applyBorder="1" applyAlignment="1">
      <alignment horizontal="center" vertical="center"/>
    </xf>
    <xf numFmtId="0" fontId="3" fillId="0" borderId="0" xfId="0" applyFont="1" applyAlignment="1">
      <alignment horizontal="justify" vertical="top"/>
    </xf>
    <xf numFmtId="0" fontId="3" fillId="0" borderId="7" xfId="0" applyFont="1" applyBorder="1" applyAlignment="1">
      <alignment horizontal="justify" vertical="justify"/>
    </xf>
    <xf numFmtId="0" fontId="3" fillId="0" borderId="8" xfId="0" applyFont="1" applyBorder="1" applyAlignment="1">
      <alignment horizontal="justify" vertical="justify"/>
    </xf>
    <xf numFmtId="0" fontId="3" fillId="0" borderId="9" xfId="0" applyFont="1" applyBorder="1" applyAlignment="1">
      <alignment horizontal="justify" vertical="justify"/>
    </xf>
    <xf numFmtId="0" fontId="2" fillId="2" borderId="12" xfId="0" applyFont="1" applyFill="1" applyBorder="1" applyAlignment="1">
      <alignment horizontal="center" vertical="center" readingOrder="1"/>
    </xf>
    <xf numFmtId="4" fontId="2" fillId="0" borderId="7"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44" fontId="3" fillId="3" borderId="12" xfId="1" applyFont="1" applyFill="1" applyBorder="1" applyAlignment="1">
      <alignment horizontal="center" vertical="center"/>
    </xf>
    <xf numFmtId="0" fontId="2" fillId="0" borderId="12" xfId="0" applyFont="1" applyBorder="1" applyAlignment="1">
      <alignment horizontal="center" vertical="center" wrapText="1" readingOrder="1"/>
    </xf>
    <xf numFmtId="0" fontId="3" fillId="0" borderId="2" xfId="0" applyFont="1" applyBorder="1" applyAlignment="1">
      <alignment horizontal="justify"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3" fillId="0" borderId="12" xfId="0" applyFont="1" applyBorder="1" applyAlignment="1">
      <alignment horizontal="justify" vertical="top"/>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justify" vertical="justify"/>
    </xf>
    <xf numFmtId="0" fontId="3" fillId="0" borderId="2" xfId="0" applyFont="1" applyBorder="1" applyAlignment="1">
      <alignment horizontal="justify" vertical="center"/>
    </xf>
    <xf numFmtId="0" fontId="3" fillId="0" borderId="10" xfId="0" applyFont="1" applyBorder="1" applyAlignment="1">
      <alignment horizontal="justify" vertical="center"/>
    </xf>
    <xf numFmtId="0" fontId="3" fillId="0" borderId="0" xfId="0" applyFont="1" applyAlignment="1">
      <alignment horizontal="justify" vertical="center"/>
    </xf>
    <xf numFmtId="0" fontId="3" fillId="0" borderId="11"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6" xfId="0" applyFont="1" applyBorder="1" applyAlignment="1">
      <alignment horizontal="justify" vertical="center"/>
    </xf>
    <xf numFmtId="0" fontId="3" fillId="0" borderId="1" xfId="0" applyFont="1" applyBorder="1" applyAlignment="1">
      <alignment horizontal="justify" vertical="center"/>
    </xf>
    <xf numFmtId="0" fontId="3" fillId="0" borderId="3" xfId="0" applyFont="1" applyBorder="1" applyAlignment="1">
      <alignment horizontal="justify" vertical="center"/>
    </xf>
    <xf numFmtId="0" fontId="2" fillId="0" borderId="10" xfId="0" applyFont="1" applyBorder="1" applyAlignment="1">
      <alignment horizontal="justify" vertical="center" wrapText="1"/>
    </xf>
    <xf numFmtId="0" fontId="2" fillId="0" borderId="0" xfId="0" applyFont="1" applyAlignment="1">
      <alignment horizontal="justify" vertical="center"/>
    </xf>
    <xf numFmtId="0" fontId="2" fillId="0" borderId="11" xfId="0" applyFont="1" applyBorder="1" applyAlignment="1">
      <alignment horizontal="justify" vertical="center"/>
    </xf>
    <xf numFmtId="0" fontId="2" fillId="0" borderId="10" xfId="0" applyFont="1" applyBorder="1" applyAlignment="1">
      <alignment horizontal="justify" vertical="top" wrapText="1"/>
    </xf>
    <xf numFmtId="0" fontId="2" fillId="0" borderId="0" xfId="0" applyFont="1" applyAlignment="1">
      <alignment horizontal="justify" vertical="top"/>
    </xf>
    <xf numFmtId="0" fontId="2" fillId="0" borderId="11" xfId="0" applyFont="1" applyBorder="1" applyAlignment="1">
      <alignment horizontal="justify" vertical="top"/>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1" xfId="0" applyFont="1" applyBorder="1" applyAlignment="1">
      <alignment horizontal="justify" vertical="top"/>
    </xf>
    <xf numFmtId="0" fontId="2" fillId="2" borderId="12" xfId="0" applyFont="1" applyFill="1" applyBorder="1" applyAlignment="1">
      <alignment horizontal="center"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4" fontId="3" fillId="0" borderId="1" xfId="1" applyFont="1" applyFill="1" applyBorder="1" applyAlignment="1">
      <alignment horizontal="center" vertical="center"/>
    </xf>
    <xf numFmtId="44" fontId="3" fillId="0" borderId="2" xfId="1" applyFont="1" applyFill="1" applyBorder="1" applyAlignment="1">
      <alignment horizontal="center" vertical="center"/>
    </xf>
    <xf numFmtId="44" fontId="3" fillId="0" borderId="3" xfId="1" applyFont="1" applyFill="1" applyBorder="1" applyAlignment="1">
      <alignment horizontal="center" vertical="center"/>
    </xf>
    <xf numFmtId="44" fontId="3" fillId="0" borderId="10" xfId="1" applyFont="1" applyFill="1" applyBorder="1" applyAlignment="1">
      <alignment horizontal="center" vertical="center"/>
    </xf>
    <xf numFmtId="44" fontId="3" fillId="0" borderId="0" xfId="1" applyFont="1" applyFill="1" applyBorder="1" applyAlignment="1">
      <alignment horizontal="center" vertical="center"/>
    </xf>
    <xf numFmtId="44" fontId="3" fillId="0" borderId="11" xfId="1" applyFont="1" applyFill="1" applyBorder="1" applyAlignment="1">
      <alignment horizontal="center" vertical="center"/>
    </xf>
    <xf numFmtId="44" fontId="3" fillId="0" borderId="4" xfId="1" applyFont="1" applyFill="1" applyBorder="1" applyAlignment="1">
      <alignment horizontal="center" vertical="center"/>
    </xf>
    <xf numFmtId="44" fontId="3" fillId="0" borderId="5" xfId="1" applyFont="1" applyFill="1" applyBorder="1" applyAlignment="1">
      <alignment horizontal="center" vertical="center"/>
    </xf>
    <xf numFmtId="44" fontId="3" fillId="0" borderId="6" xfId="1" applyFont="1" applyFill="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3" fillId="0" borderId="12" xfId="0" applyFont="1" applyBorder="1" applyAlignment="1">
      <alignment horizontal="justify" vertical="justify"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12" xfId="0" applyFont="1" applyFill="1" applyBorder="1"/>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2" borderId="8" xfId="0" applyFont="1" applyFill="1" applyBorder="1" applyAlignment="1">
      <alignment vertical="center"/>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1" xfId="0" applyFont="1" applyBorder="1" applyAlignment="1">
      <alignment horizontal="justify" vertical="center"/>
    </xf>
    <xf numFmtId="44" fontId="2" fillId="0" borderId="2" xfId="1" applyFont="1" applyFill="1" applyBorder="1" applyAlignment="1">
      <alignment horizontal="center" vertical="center"/>
    </xf>
    <xf numFmtId="44" fontId="2" fillId="0" borderId="3" xfId="1" applyFont="1" applyFill="1" applyBorder="1" applyAlignment="1">
      <alignment horizontal="center" vertical="center"/>
    </xf>
    <xf numFmtId="0" fontId="7" fillId="0" borderId="12" xfId="0" applyFont="1" applyBorder="1" applyAlignment="1">
      <alignment horizontal="justify" vertical="center"/>
    </xf>
    <xf numFmtId="44" fontId="8" fillId="0" borderId="12" xfId="1" applyFont="1" applyFill="1" applyBorder="1" applyAlignment="1">
      <alignment horizontal="left" vertical="justify"/>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horizontal="center"/>
    </xf>
    <xf numFmtId="0" fontId="3" fillId="0" borderId="12" xfId="0" applyFont="1" applyBorder="1" applyAlignment="1">
      <alignment horizontal="center" vertical="top" wrapText="1"/>
    </xf>
    <xf numFmtId="44" fontId="3" fillId="0" borderId="8" xfId="1" applyFont="1" applyFill="1" applyBorder="1" applyAlignment="1">
      <alignment horizontal="center" vertical="center"/>
    </xf>
    <xf numFmtId="44" fontId="2" fillId="0" borderId="7" xfId="1" applyFont="1" applyFill="1" applyBorder="1" applyAlignment="1">
      <alignment horizontal="center" vertical="center"/>
    </xf>
    <xf numFmtId="44" fontId="2" fillId="0" borderId="8" xfId="1" applyFont="1" applyFill="1" applyBorder="1" applyAlignment="1">
      <alignment horizontal="center" vertical="center"/>
    </xf>
    <xf numFmtId="44" fontId="2" fillId="0" borderId="9" xfId="1" applyFont="1" applyFill="1" applyBorder="1" applyAlignment="1">
      <alignment horizontal="center" vertical="center"/>
    </xf>
    <xf numFmtId="44" fontId="2" fillId="0" borderId="8" xfId="1" applyFont="1" applyBorder="1" applyAlignment="1">
      <alignment horizontal="center" vertical="center"/>
    </xf>
    <xf numFmtId="44" fontId="2" fillId="0" borderId="9" xfId="1" applyFont="1" applyBorder="1" applyAlignment="1">
      <alignment horizontal="center" vertical="center"/>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vertical="justify"/>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left"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44" fontId="2"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top" wrapText="1"/>
    </xf>
    <xf numFmtId="0" fontId="3" fillId="0" borderId="0" xfId="0" applyFont="1" applyAlignment="1">
      <alignment horizontal="center" vertical="top" wrapText="1"/>
    </xf>
    <xf numFmtId="0" fontId="3" fillId="0" borderId="11" xfId="0" applyFont="1" applyBorder="1" applyAlignment="1">
      <alignment horizontal="center" vertical="top" wrapText="1"/>
    </xf>
    <xf numFmtId="0" fontId="8" fillId="2" borderId="12" xfId="0" applyFont="1" applyFill="1" applyBorder="1" applyAlignment="1">
      <alignment horizontal="left" vertical="center"/>
    </xf>
    <xf numFmtId="0" fontId="3" fillId="0" borderId="7" xfId="0" applyFont="1" applyBorder="1" applyAlignment="1">
      <alignment horizontal="justify" vertical="top"/>
    </xf>
    <xf numFmtId="0" fontId="3" fillId="0" borderId="8" xfId="0" applyFont="1" applyBorder="1" applyAlignment="1">
      <alignment horizontal="justify" vertical="top"/>
    </xf>
    <xf numFmtId="0" fontId="3" fillId="0" borderId="9" xfId="0" applyFont="1" applyBorder="1" applyAlignment="1">
      <alignment horizontal="justify" vertical="top"/>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4" fontId="2" fillId="0" borderId="13" xfId="1" applyFont="1" applyFill="1" applyBorder="1" applyAlignment="1">
      <alignment horizontal="center" vertical="center"/>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13" fillId="0" borderId="1" xfId="0" applyFont="1" applyBorder="1" applyAlignment="1">
      <alignment horizontal="center"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12" xfId="0" applyFont="1" applyBorder="1" applyAlignment="1">
      <alignment horizontal="center" vertical="center" wrapText="1"/>
    </xf>
    <xf numFmtId="44" fontId="2" fillId="0" borderId="7" xfId="1" applyFont="1" applyFill="1" applyBorder="1" applyAlignment="1">
      <alignment horizontal="righ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44" fontId="2" fillId="2" borderId="7" xfId="1" applyFont="1" applyFill="1" applyBorder="1" applyAlignment="1">
      <alignment horizontal="center"/>
    </xf>
    <xf numFmtId="44" fontId="2" fillId="2" borderId="8" xfId="1" applyFont="1" applyFill="1" applyBorder="1" applyAlignment="1">
      <alignment horizontal="center"/>
    </xf>
    <xf numFmtId="44" fontId="2" fillId="2" borderId="9" xfId="1" applyFont="1" applyFill="1" applyBorder="1" applyAlignment="1">
      <alignment horizontal="center"/>
    </xf>
    <xf numFmtId="0" fontId="2" fillId="2" borderId="12" xfId="0" applyFont="1" applyFill="1" applyBorder="1" applyAlignment="1">
      <alignment horizontal="center"/>
    </xf>
    <xf numFmtId="0" fontId="2" fillId="0" borderId="12" xfId="1" applyNumberFormat="1" applyFont="1" applyFill="1" applyBorder="1" applyAlignment="1">
      <alignment horizontal="center"/>
    </xf>
    <xf numFmtId="0" fontId="2" fillId="2" borderId="9" xfId="0" applyFont="1" applyFill="1" applyBorder="1" applyAlignment="1">
      <alignment horizontal="center"/>
    </xf>
    <xf numFmtId="44" fontId="3" fillId="0" borderId="12" xfId="1" applyFont="1" applyBorder="1" applyAlignment="1">
      <alignment horizontal="right" vertical="center"/>
    </xf>
    <xf numFmtId="44" fontId="3" fillId="0" borderId="7" xfId="1" applyFont="1" applyBorder="1" applyAlignment="1">
      <alignment horizontal="righ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44" fontId="3" fillId="0" borderId="8" xfId="1" applyFont="1" applyFill="1" applyBorder="1" applyAlignment="1">
      <alignment horizontal="center" vertical="center" wrapText="1"/>
    </xf>
    <xf numFmtId="44" fontId="3" fillId="0" borderId="9" xfId="1" applyFont="1" applyFill="1" applyBorder="1" applyAlignment="1">
      <alignment horizontal="center" vertical="center" wrapText="1"/>
    </xf>
    <xf numFmtId="0" fontId="2" fillId="0" borderId="2" xfId="0" applyFont="1" applyBorder="1" applyAlignment="1">
      <alignment horizontal="left" vertical="center"/>
    </xf>
    <xf numFmtId="10" fontId="7" fillId="0" borderId="12" xfId="0" applyNumberFormat="1" applyFont="1" applyBorder="1" applyAlignment="1">
      <alignment horizontal="center" vertical="justify"/>
    </xf>
    <xf numFmtId="0" fontId="7" fillId="0" borderId="12" xfId="0" applyFont="1" applyBorder="1" applyAlignment="1">
      <alignment horizontal="center" vertical="justify"/>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left" vertical="justify" wrapText="1"/>
    </xf>
    <xf numFmtId="0" fontId="3" fillId="0" borderId="8" xfId="0" applyFont="1" applyBorder="1" applyAlignment="1">
      <alignment horizontal="left" vertical="justify" wrapText="1"/>
    </xf>
    <xf numFmtId="0" fontId="3" fillId="0" borderId="9" xfId="0" applyFont="1" applyBorder="1" applyAlignment="1">
      <alignment horizontal="left" vertical="justify" wrapText="1"/>
    </xf>
    <xf numFmtId="0" fontId="2" fillId="0" borderId="12" xfId="0" applyFont="1" applyBorder="1" applyAlignment="1">
      <alignment horizontal="center" vertical="center" wrapText="1"/>
    </xf>
    <xf numFmtId="44" fontId="7" fillId="0" borderId="12" xfId="1" applyFont="1" applyFill="1" applyBorder="1" applyAlignment="1">
      <alignment horizontal="left" vertical="justify"/>
    </xf>
    <xf numFmtId="0" fontId="3" fillId="0" borderId="14" xfId="0" applyFont="1" applyBorder="1" applyAlignment="1">
      <alignment horizontal="left" vertical="center"/>
    </xf>
    <xf numFmtId="0" fontId="2" fillId="0" borderId="7" xfId="0" applyFont="1" applyBorder="1" applyAlignment="1">
      <alignment horizontal="left"/>
    </xf>
    <xf numFmtId="0" fontId="2" fillId="0" borderId="8" xfId="0" applyFont="1" applyBorder="1" applyAlignment="1">
      <alignment horizontal="left"/>
    </xf>
    <xf numFmtId="49" fontId="3" fillId="0" borderId="12" xfId="0" applyNumberFormat="1" applyFont="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44" fontId="3" fillId="0" borderId="12" xfId="1" applyFont="1" applyBorder="1" applyAlignment="1">
      <alignment horizontal="center" vertical="center"/>
    </xf>
    <xf numFmtId="44" fontId="3" fillId="0" borderId="7" xfId="1" applyFont="1" applyBorder="1" applyAlignment="1">
      <alignment horizontal="center" vertic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2" xfId="0" applyFont="1" applyBorder="1" applyAlignment="1">
      <alignment horizontal="center" vertical="center"/>
    </xf>
    <xf numFmtId="44" fontId="2" fillId="0" borderId="7" xfId="1" applyFont="1" applyFill="1" applyBorder="1" applyAlignment="1">
      <alignment horizontal="center" vertical="center" wrapText="1"/>
    </xf>
    <xf numFmtId="44" fontId="2" fillId="0" borderId="8" xfId="1" applyFont="1" applyFill="1" applyBorder="1" applyAlignment="1">
      <alignment horizontal="center" vertical="center" wrapText="1"/>
    </xf>
    <xf numFmtId="44" fontId="2" fillId="0" borderId="9" xfId="1" applyFont="1" applyFill="1" applyBorder="1" applyAlignment="1">
      <alignment horizontal="center" vertical="center" wrapText="1"/>
    </xf>
    <xf numFmtId="49" fontId="3" fillId="0" borderId="12" xfId="0" applyNumberFormat="1" applyFont="1" applyBorder="1" applyAlignment="1">
      <alignment horizontal="left"/>
    </xf>
    <xf numFmtId="0" fontId="3" fillId="0" borderId="0" xfId="0" applyFont="1" applyAlignment="1"/>
  </cellXfs>
  <cellStyles count="4">
    <cellStyle name="Millares" xfId="2" builtinId="3"/>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206376</xdr:colOff>
      <xdr:row>1</xdr:row>
      <xdr:rowOff>396875</xdr:rowOff>
    </xdr:to>
    <xdr:pic>
      <xdr:nvPicPr>
        <xdr:cNvPr id="2" name="Picture 1">
          <a:extLst>
            <a:ext uri="{FF2B5EF4-FFF2-40B4-BE49-F238E27FC236}">
              <a16:creationId xmlns:a16="http://schemas.microsoft.com/office/drawing/2014/main" xmlns="" id="{CC6E4CB9-0EF4-4245-8445-F6D787408E16}"/>
            </a:ext>
          </a:extLst>
        </xdr:cNvPr>
        <xdr:cNvPicPr/>
      </xdr:nvPicPr>
      <xdr:blipFill rotWithShape="1">
        <a:blip xmlns:r="http://schemas.openxmlformats.org/officeDocument/2006/relationships" r:embed="rId1"/>
        <a:stretch>
          <a:fillRect/>
        </a:stretch>
      </xdr:blipFill>
      <xdr:spPr>
        <a:xfrm>
          <a:off x="1" y="0"/>
          <a:ext cx="896938"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4"/>
  <sheetViews>
    <sheetView tabSelected="1" zoomScaleNormal="100" zoomScaleSheetLayoutView="100" workbookViewId="0">
      <selection activeCell="T4" sqref="T4"/>
    </sheetView>
  </sheetViews>
  <sheetFormatPr baseColWidth="10" defaultColWidth="11.42578125" defaultRowHeight="15" x14ac:dyDescent="0.25"/>
  <cols>
    <col min="1" max="1" width="4.7109375" style="2" customWidth="1"/>
    <col min="2" max="2" width="5.5703125" style="2" customWidth="1"/>
    <col min="3" max="3" width="10" style="2" customWidth="1"/>
    <col min="4" max="4" width="14.5703125" style="2" customWidth="1"/>
    <col min="5" max="5" width="21.85546875" style="2" customWidth="1"/>
    <col min="6" max="6" width="10" style="2" customWidth="1"/>
    <col min="7" max="7" width="7.5703125" style="2" customWidth="1"/>
    <col min="8" max="8" width="6.85546875" style="2" customWidth="1"/>
    <col min="9" max="9" width="7.85546875" style="2" customWidth="1"/>
    <col min="10" max="10" width="6" style="2" customWidth="1"/>
    <col min="11" max="11" width="9.85546875" style="2" customWidth="1"/>
    <col min="12" max="12" width="8.140625" style="2" customWidth="1"/>
    <col min="13" max="13" width="6.5703125" style="2" customWidth="1"/>
    <col min="14" max="14" width="8" style="2" customWidth="1"/>
    <col min="15" max="15" width="8.28515625" style="2" customWidth="1"/>
    <col min="16" max="16" width="8.7109375" style="2" customWidth="1"/>
    <col min="17" max="17" width="11" style="2" customWidth="1"/>
  </cols>
  <sheetData>
    <row r="1" spans="1:17" s="5" customFormat="1" ht="32.25" customHeight="1" x14ac:dyDescent="0.25">
      <c r="A1" s="328" t="s">
        <v>222</v>
      </c>
      <c r="B1" s="329"/>
      <c r="C1" s="329"/>
      <c r="D1" s="329"/>
      <c r="E1" s="329"/>
      <c r="F1" s="329"/>
      <c r="G1" s="329"/>
      <c r="H1" s="329"/>
      <c r="I1" s="329"/>
      <c r="J1" s="329"/>
      <c r="K1" s="329"/>
      <c r="L1" s="329"/>
      <c r="M1" s="329"/>
      <c r="N1" s="329"/>
      <c r="O1" s="329"/>
      <c r="P1" s="329"/>
      <c r="Q1" s="330"/>
    </row>
    <row r="2" spans="1:17" s="5" customFormat="1" ht="32.25" customHeight="1" x14ac:dyDescent="0.25">
      <c r="A2" s="245" t="s">
        <v>394</v>
      </c>
      <c r="B2" s="195"/>
      <c r="C2" s="195"/>
      <c r="D2" s="195"/>
      <c r="E2" s="195"/>
      <c r="F2" s="195"/>
      <c r="G2" s="195"/>
      <c r="H2" s="195"/>
      <c r="I2" s="195"/>
      <c r="J2" s="195"/>
      <c r="K2" s="195"/>
      <c r="L2" s="195"/>
      <c r="M2" s="195"/>
      <c r="N2" s="195"/>
      <c r="O2" s="195"/>
      <c r="P2" s="195"/>
      <c r="Q2" s="196"/>
    </row>
    <row r="3" spans="1:17" s="5" customFormat="1" x14ac:dyDescent="0.25">
      <c r="A3" s="298"/>
      <c r="B3" s="299"/>
      <c r="C3" s="299"/>
      <c r="D3" s="299"/>
      <c r="E3" s="299"/>
      <c r="F3" s="299"/>
      <c r="G3" s="299"/>
      <c r="H3" s="299"/>
      <c r="I3" s="299"/>
      <c r="J3" s="299"/>
      <c r="K3" s="299"/>
      <c r="L3" s="299"/>
      <c r="M3" s="299"/>
      <c r="N3" s="299"/>
      <c r="O3" s="299"/>
      <c r="P3" s="299"/>
      <c r="Q3" s="300"/>
    </row>
    <row r="4" spans="1:17" s="9" customFormat="1" ht="31.5" customHeight="1" x14ac:dyDescent="0.3">
      <c r="A4" s="236" t="s">
        <v>183</v>
      </c>
      <c r="B4" s="331"/>
      <c r="C4" s="331"/>
      <c r="D4" s="331"/>
      <c r="E4" s="331"/>
      <c r="F4" s="331"/>
      <c r="G4" s="331"/>
      <c r="H4" s="331"/>
      <c r="I4" s="331"/>
      <c r="J4" s="331"/>
      <c r="K4" s="331"/>
      <c r="L4" s="331"/>
      <c r="M4" s="331"/>
      <c r="N4" s="331"/>
      <c r="O4" s="331"/>
      <c r="P4" s="331"/>
      <c r="Q4" s="236"/>
    </row>
    <row r="5" spans="1:17" s="9" customFormat="1" ht="15.75" customHeight="1" x14ac:dyDescent="0.25">
      <c r="A5" s="332"/>
      <c r="B5" s="333"/>
      <c r="C5" s="333"/>
      <c r="D5" s="333"/>
      <c r="E5" s="333"/>
      <c r="F5" s="333"/>
      <c r="G5" s="333"/>
      <c r="H5" s="333"/>
      <c r="I5" s="333"/>
      <c r="J5" s="333"/>
      <c r="K5" s="333"/>
      <c r="L5" s="333"/>
      <c r="M5" s="333"/>
      <c r="N5" s="333"/>
      <c r="O5" s="333"/>
      <c r="P5" s="333"/>
      <c r="Q5" s="334"/>
    </row>
    <row r="6" spans="1:17" s="9" customFormat="1" ht="23.25" customHeight="1" x14ac:dyDescent="0.25">
      <c r="A6" s="337" t="s">
        <v>223</v>
      </c>
      <c r="B6" s="227"/>
      <c r="C6" s="227"/>
      <c r="D6" s="227"/>
      <c r="E6" s="227"/>
      <c r="F6" s="227"/>
      <c r="G6" s="227"/>
      <c r="H6" s="227"/>
      <c r="I6" s="227"/>
      <c r="J6" s="227"/>
      <c r="K6" s="227"/>
      <c r="L6" s="227"/>
      <c r="M6" s="227"/>
      <c r="N6" s="227"/>
      <c r="O6" s="227"/>
      <c r="P6" s="227"/>
      <c r="Q6" s="337"/>
    </row>
    <row r="7" spans="1:17" s="9" customFormat="1" ht="29.25" customHeight="1" x14ac:dyDescent="0.25">
      <c r="A7" s="99" t="s">
        <v>125</v>
      </c>
      <c r="B7" s="280"/>
      <c r="C7" s="280"/>
      <c r="D7" s="280"/>
      <c r="E7" s="280"/>
      <c r="F7" s="280"/>
      <c r="G7" s="280"/>
      <c r="H7" s="280"/>
      <c r="I7" s="280"/>
      <c r="J7" s="280"/>
      <c r="K7" s="280"/>
      <c r="L7" s="280"/>
      <c r="M7" s="280"/>
      <c r="N7" s="280"/>
      <c r="O7" s="280"/>
      <c r="P7" s="280"/>
      <c r="Q7" s="288"/>
    </row>
    <row r="8" spans="1:17" s="9" customFormat="1" ht="30.75" customHeight="1" x14ac:dyDescent="0.25">
      <c r="A8" s="79" t="s">
        <v>93</v>
      </c>
      <c r="B8" s="80"/>
      <c r="C8" s="80"/>
      <c r="D8" s="80"/>
      <c r="E8" s="80"/>
      <c r="F8" s="80"/>
      <c r="G8" s="80"/>
      <c r="H8" s="80"/>
      <c r="I8" s="80"/>
      <c r="J8" s="80"/>
      <c r="K8" s="80"/>
      <c r="L8" s="80"/>
      <c r="M8" s="80"/>
      <c r="N8" s="80"/>
      <c r="O8" s="80"/>
      <c r="P8" s="80"/>
      <c r="Q8" s="81"/>
    </row>
    <row r="9" spans="1:17" s="9" customFormat="1" ht="35.25" customHeight="1" x14ac:dyDescent="0.25">
      <c r="A9" s="79" t="s">
        <v>94</v>
      </c>
      <c r="B9" s="80"/>
      <c r="C9" s="80"/>
      <c r="D9" s="80"/>
      <c r="E9" s="80"/>
      <c r="F9" s="80"/>
      <c r="G9" s="80"/>
      <c r="H9" s="80"/>
      <c r="I9" s="80"/>
      <c r="J9" s="80"/>
      <c r="K9" s="80"/>
      <c r="L9" s="80"/>
      <c r="M9" s="80"/>
      <c r="N9" s="80"/>
      <c r="O9" s="80"/>
      <c r="P9" s="80"/>
      <c r="Q9" s="81"/>
    </row>
    <row r="10" spans="1:17" s="9" customFormat="1" ht="35.25" customHeight="1" x14ac:dyDescent="0.25">
      <c r="A10" s="67" t="s">
        <v>95</v>
      </c>
      <c r="B10" s="68"/>
      <c r="C10" s="68"/>
      <c r="D10" s="68"/>
      <c r="E10" s="68"/>
      <c r="F10" s="68"/>
      <c r="G10" s="68"/>
      <c r="H10" s="68"/>
      <c r="I10" s="68"/>
      <c r="J10" s="68"/>
      <c r="K10" s="68"/>
      <c r="L10" s="68"/>
      <c r="M10" s="68"/>
      <c r="N10" s="68"/>
      <c r="O10" s="68"/>
      <c r="P10" s="68"/>
      <c r="Q10" s="69"/>
    </row>
    <row r="11" spans="1:17" s="9" customFormat="1" ht="36.75" customHeight="1" x14ac:dyDescent="0.25">
      <c r="A11" s="79" t="s">
        <v>150</v>
      </c>
      <c r="B11" s="80"/>
      <c r="C11" s="80"/>
      <c r="D11" s="80"/>
      <c r="E11" s="80"/>
      <c r="F11" s="80"/>
      <c r="G11" s="80"/>
      <c r="H11" s="80"/>
      <c r="I11" s="80"/>
      <c r="J11" s="80"/>
      <c r="K11" s="80"/>
      <c r="L11" s="80"/>
      <c r="M11" s="80"/>
      <c r="N11" s="80"/>
      <c r="O11" s="80"/>
      <c r="P11" s="80"/>
      <c r="Q11" s="81"/>
    </row>
    <row r="12" spans="1:17" s="9" customFormat="1" ht="33.75" customHeight="1" x14ac:dyDescent="0.25">
      <c r="A12" s="79" t="s">
        <v>96</v>
      </c>
      <c r="B12" s="80"/>
      <c r="C12" s="80"/>
      <c r="D12" s="80"/>
      <c r="E12" s="80"/>
      <c r="F12" s="80"/>
      <c r="G12" s="80"/>
      <c r="H12" s="80"/>
      <c r="I12" s="80"/>
      <c r="J12" s="80"/>
      <c r="K12" s="80"/>
      <c r="L12" s="80"/>
      <c r="M12" s="80"/>
      <c r="N12" s="80"/>
      <c r="O12" s="80"/>
      <c r="P12" s="80"/>
      <c r="Q12" s="81"/>
    </row>
    <row r="13" spans="1:17" s="9" customFormat="1" ht="18.75" x14ac:dyDescent="0.25">
      <c r="A13" s="332"/>
      <c r="B13" s="333"/>
      <c r="C13" s="333"/>
      <c r="D13" s="333"/>
      <c r="E13" s="333"/>
      <c r="F13" s="333"/>
      <c r="G13" s="333"/>
      <c r="H13" s="333"/>
      <c r="I13" s="333"/>
      <c r="J13" s="333"/>
      <c r="K13" s="333"/>
      <c r="L13" s="333"/>
      <c r="M13" s="333"/>
      <c r="N13" s="333"/>
      <c r="O13" s="333"/>
      <c r="P13" s="333"/>
      <c r="Q13" s="334"/>
    </row>
    <row r="14" spans="1:17" s="9" customFormat="1" ht="24" customHeight="1" x14ac:dyDescent="0.25">
      <c r="A14" s="85" t="s">
        <v>224</v>
      </c>
      <c r="B14" s="335"/>
      <c r="C14" s="335"/>
      <c r="D14" s="335"/>
      <c r="E14" s="335"/>
      <c r="F14" s="335"/>
      <c r="G14" s="335"/>
      <c r="H14" s="335"/>
      <c r="I14" s="335"/>
      <c r="J14" s="335"/>
      <c r="K14" s="335"/>
      <c r="L14" s="335"/>
      <c r="M14" s="335"/>
      <c r="N14" s="335"/>
      <c r="O14" s="335"/>
      <c r="P14" s="335"/>
      <c r="Q14" s="336"/>
    </row>
    <row r="15" spans="1:17" s="9" customFormat="1" ht="25.5" customHeight="1" x14ac:dyDescent="0.25">
      <c r="A15" s="281" t="s">
        <v>311</v>
      </c>
      <c r="B15" s="282"/>
      <c r="C15" s="282"/>
      <c r="D15" s="282"/>
      <c r="E15" s="282"/>
      <c r="F15" s="282"/>
      <c r="G15" s="282"/>
      <c r="H15" s="282"/>
      <c r="I15" s="282"/>
      <c r="J15" s="282"/>
      <c r="K15" s="282"/>
      <c r="L15" s="282"/>
      <c r="M15" s="282"/>
      <c r="N15" s="282"/>
      <c r="O15" s="282"/>
      <c r="P15" s="282"/>
      <c r="Q15" s="283"/>
    </row>
    <row r="16" spans="1:17" s="9" customFormat="1" x14ac:dyDescent="0.25">
      <c r="A16" s="82"/>
      <c r="B16" s="83"/>
      <c r="C16" s="83"/>
      <c r="D16" s="83"/>
      <c r="E16" s="83"/>
      <c r="F16" s="83"/>
      <c r="G16" s="83"/>
      <c r="H16" s="83"/>
      <c r="I16" s="83"/>
      <c r="J16" s="83"/>
      <c r="K16" s="83"/>
      <c r="L16" s="83"/>
      <c r="M16" s="83"/>
      <c r="N16" s="83"/>
      <c r="O16" s="83"/>
      <c r="P16" s="83"/>
      <c r="Q16" s="84"/>
    </row>
    <row r="17" spans="1:17" s="9" customFormat="1" ht="24" customHeight="1" x14ac:dyDescent="0.25">
      <c r="A17" s="76" t="s">
        <v>151</v>
      </c>
      <c r="B17" s="77"/>
      <c r="C17" s="77"/>
      <c r="D17" s="77"/>
      <c r="E17" s="77"/>
      <c r="F17" s="77"/>
      <c r="G17" s="77"/>
      <c r="H17" s="77"/>
      <c r="I17" s="77"/>
      <c r="J17" s="77"/>
      <c r="K17" s="77"/>
      <c r="L17" s="77"/>
      <c r="M17" s="77"/>
      <c r="N17" s="77"/>
      <c r="O17" s="77"/>
      <c r="P17" s="77"/>
      <c r="Q17" s="78"/>
    </row>
    <row r="18" spans="1:17" s="9" customFormat="1" ht="39" customHeight="1" x14ac:dyDescent="0.25">
      <c r="A18" s="99" t="s">
        <v>312</v>
      </c>
      <c r="B18" s="280"/>
      <c r="C18" s="280"/>
      <c r="D18" s="280"/>
      <c r="E18" s="280"/>
      <c r="F18" s="280"/>
      <c r="G18" s="280"/>
      <c r="H18" s="280"/>
      <c r="I18" s="280"/>
      <c r="J18" s="280"/>
      <c r="K18" s="280"/>
      <c r="L18" s="280"/>
      <c r="M18" s="280"/>
      <c r="N18" s="280"/>
      <c r="O18" s="280"/>
      <c r="P18" s="280"/>
      <c r="Q18" s="101"/>
    </row>
    <row r="19" spans="1:17" s="9" customFormat="1" ht="37.5" customHeight="1" x14ac:dyDescent="0.25">
      <c r="A19" s="281" t="s">
        <v>313</v>
      </c>
      <c r="B19" s="282"/>
      <c r="C19" s="282"/>
      <c r="D19" s="282"/>
      <c r="E19" s="282"/>
      <c r="F19" s="282"/>
      <c r="G19" s="282"/>
      <c r="H19" s="282"/>
      <c r="I19" s="282"/>
      <c r="J19" s="282"/>
      <c r="K19" s="282"/>
      <c r="L19" s="282"/>
      <c r="M19" s="282"/>
      <c r="N19" s="282"/>
      <c r="O19" s="282"/>
      <c r="P19" s="282"/>
      <c r="Q19" s="283"/>
    </row>
    <row r="20" spans="1:17" s="9" customFormat="1" ht="22.5" customHeight="1" x14ac:dyDescent="0.25">
      <c r="A20" s="284" t="s">
        <v>370</v>
      </c>
      <c r="B20" s="285"/>
      <c r="C20" s="285"/>
      <c r="D20" s="285"/>
      <c r="E20" s="285"/>
      <c r="F20" s="285"/>
      <c r="G20" s="285"/>
      <c r="H20" s="285"/>
      <c r="I20" s="285"/>
      <c r="J20" s="285"/>
      <c r="K20" s="285"/>
      <c r="L20" s="285"/>
      <c r="M20" s="285"/>
      <c r="N20" s="285"/>
      <c r="O20" s="285"/>
      <c r="P20" s="285"/>
      <c r="Q20" s="286"/>
    </row>
    <row r="21" spans="1:17" s="9" customFormat="1" ht="51" customHeight="1" x14ac:dyDescent="0.25">
      <c r="A21" s="287" t="s">
        <v>371</v>
      </c>
      <c r="B21" s="280"/>
      <c r="C21" s="280"/>
      <c r="D21" s="280"/>
      <c r="E21" s="280"/>
      <c r="F21" s="280"/>
      <c r="G21" s="280"/>
      <c r="H21" s="280"/>
      <c r="I21" s="280"/>
      <c r="J21" s="280"/>
      <c r="K21" s="280"/>
      <c r="L21" s="280"/>
      <c r="M21" s="280"/>
      <c r="N21" s="280"/>
      <c r="O21" s="280"/>
      <c r="P21" s="280"/>
      <c r="Q21" s="288"/>
    </row>
    <row r="22" spans="1:17" s="9" customFormat="1" ht="49.5" customHeight="1" x14ac:dyDescent="0.25">
      <c r="A22" s="79" t="s">
        <v>350</v>
      </c>
      <c r="B22" s="80"/>
      <c r="C22" s="80"/>
      <c r="D22" s="80"/>
      <c r="E22" s="80"/>
      <c r="F22" s="80"/>
      <c r="G22" s="80"/>
      <c r="H22" s="80"/>
      <c r="I22" s="80"/>
      <c r="J22" s="80"/>
      <c r="K22" s="80"/>
      <c r="L22" s="80"/>
      <c r="M22" s="80"/>
      <c r="N22" s="80"/>
      <c r="O22" s="80"/>
      <c r="P22" s="80"/>
      <c r="Q22" s="81"/>
    </row>
    <row r="23" spans="1:17" s="9" customFormat="1" ht="19.5" customHeight="1" x14ac:dyDescent="0.25">
      <c r="A23" s="338" t="s">
        <v>208</v>
      </c>
      <c r="B23" s="280"/>
      <c r="C23" s="280"/>
      <c r="D23" s="280"/>
      <c r="E23" s="280"/>
      <c r="F23" s="280"/>
      <c r="G23" s="280"/>
      <c r="H23" s="280"/>
      <c r="I23" s="280"/>
      <c r="J23" s="280"/>
      <c r="K23" s="280"/>
      <c r="L23" s="280"/>
      <c r="M23" s="280"/>
      <c r="N23" s="280"/>
      <c r="O23" s="280"/>
      <c r="P23" s="280"/>
      <c r="Q23" s="288"/>
    </row>
    <row r="24" spans="1:17" s="9" customFormat="1" ht="65.25" customHeight="1" x14ac:dyDescent="0.25">
      <c r="A24" s="289" t="s">
        <v>314</v>
      </c>
      <c r="B24" s="290"/>
      <c r="C24" s="290"/>
      <c r="D24" s="290"/>
      <c r="E24" s="290"/>
      <c r="F24" s="290"/>
      <c r="G24" s="290"/>
      <c r="H24" s="290"/>
      <c r="I24" s="290"/>
      <c r="J24" s="290"/>
      <c r="K24" s="290"/>
      <c r="L24" s="290"/>
      <c r="M24" s="290"/>
      <c r="N24" s="290"/>
      <c r="O24" s="290"/>
      <c r="P24" s="290"/>
      <c r="Q24" s="291"/>
    </row>
    <row r="25" spans="1:17" s="9" customFormat="1" ht="143.25" customHeight="1" x14ac:dyDescent="0.25">
      <c r="A25" s="289" t="s">
        <v>315</v>
      </c>
      <c r="B25" s="290"/>
      <c r="C25" s="290"/>
      <c r="D25" s="290"/>
      <c r="E25" s="290"/>
      <c r="F25" s="290"/>
      <c r="G25" s="290"/>
      <c r="H25" s="290"/>
      <c r="I25" s="290"/>
      <c r="J25" s="290"/>
      <c r="K25" s="290"/>
      <c r="L25" s="290"/>
      <c r="M25" s="290"/>
      <c r="N25" s="290"/>
      <c r="O25" s="290"/>
      <c r="P25" s="290"/>
      <c r="Q25" s="291"/>
    </row>
    <row r="26" spans="1:17" s="9" customFormat="1" ht="165.75" customHeight="1" x14ac:dyDescent="0.25">
      <c r="A26" s="292" t="s">
        <v>380</v>
      </c>
      <c r="B26" s="293"/>
      <c r="C26" s="293"/>
      <c r="D26" s="293"/>
      <c r="E26" s="293"/>
      <c r="F26" s="293"/>
      <c r="G26" s="293"/>
      <c r="H26" s="293"/>
      <c r="I26" s="293"/>
      <c r="J26" s="293"/>
      <c r="K26" s="293"/>
      <c r="L26" s="293"/>
      <c r="M26" s="293"/>
      <c r="N26" s="293"/>
      <c r="O26" s="293"/>
      <c r="P26" s="293"/>
      <c r="Q26" s="294"/>
    </row>
    <row r="27" spans="1:17" s="9" customFormat="1" ht="63" customHeight="1" x14ac:dyDescent="0.25">
      <c r="A27" s="67" t="s">
        <v>381</v>
      </c>
      <c r="B27" s="259"/>
      <c r="C27" s="259"/>
      <c r="D27" s="259"/>
      <c r="E27" s="259"/>
      <c r="F27" s="259"/>
      <c r="G27" s="259"/>
      <c r="H27" s="259"/>
      <c r="I27" s="259"/>
      <c r="J27" s="259"/>
      <c r="K27" s="259"/>
      <c r="L27" s="259"/>
      <c r="M27" s="259"/>
      <c r="N27" s="259"/>
      <c r="O27" s="259"/>
      <c r="P27" s="259"/>
      <c r="Q27" s="301"/>
    </row>
    <row r="28" spans="1:17" s="9" customFormat="1" ht="93" customHeight="1" x14ac:dyDescent="0.25">
      <c r="A28" s="295" t="s">
        <v>316</v>
      </c>
      <c r="B28" s="296"/>
      <c r="C28" s="296"/>
      <c r="D28" s="296"/>
      <c r="E28" s="296"/>
      <c r="F28" s="296"/>
      <c r="G28" s="296"/>
      <c r="H28" s="296"/>
      <c r="I28" s="296"/>
      <c r="J28" s="296"/>
      <c r="K28" s="296"/>
      <c r="L28" s="296"/>
      <c r="M28" s="296"/>
      <c r="N28" s="296"/>
      <c r="O28" s="296"/>
      <c r="P28" s="296"/>
      <c r="Q28" s="297"/>
    </row>
    <row r="29" spans="1:17" s="9" customFormat="1" ht="62.25" customHeight="1" x14ac:dyDescent="0.25">
      <c r="A29" s="157" t="s">
        <v>408</v>
      </c>
      <c r="B29" s="158"/>
      <c r="C29" s="158"/>
      <c r="D29" s="158"/>
      <c r="E29" s="158"/>
      <c r="F29" s="158"/>
      <c r="G29" s="158"/>
      <c r="H29" s="158"/>
      <c r="I29" s="158"/>
      <c r="J29" s="158"/>
      <c r="K29" s="158"/>
      <c r="L29" s="158"/>
      <c r="M29" s="158"/>
      <c r="N29" s="158"/>
      <c r="O29" s="158"/>
      <c r="P29" s="158"/>
      <c r="Q29" s="159"/>
    </row>
    <row r="30" spans="1:17" s="9" customFormat="1" ht="12" customHeight="1" x14ac:dyDescent="0.25">
      <c r="A30" s="79"/>
      <c r="B30" s="80"/>
      <c r="C30" s="80"/>
      <c r="D30" s="80"/>
      <c r="E30" s="80"/>
      <c r="F30" s="80"/>
      <c r="G30" s="80"/>
      <c r="H30" s="80"/>
      <c r="I30" s="80"/>
      <c r="J30" s="80"/>
      <c r="K30" s="80"/>
      <c r="L30" s="80"/>
      <c r="M30" s="80"/>
      <c r="N30" s="80"/>
      <c r="O30" s="80"/>
      <c r="P30" s="80"/>
      <c r="Q30" s="81"/>
    </row>
    <row r="31" spans="1:17" s="9" customFormat="1" ht="15" customHeight="1" x14ac:dyDescent="0.25">
      <c r="A31" s="302" t="s">
        <v>106</v>
      </c>
      <c r="B31" s="302"/>
      <c r="C31" s="302"/>
      <c r="D31" s="302"/>
      <c r="E31" s="302" t="s">
        <v>120</v>
      </c>
      <c r="F31" s="302"/>
      <c r="G31" s="302" t="s">
        <v>108</v>
      </c>
      <c r="H31" s="302"/>
      <c r="I31" s="302"/>
      <c r="J31" s="302"/>
      <c r="K31" s="302"/>
      <c r="L31" s="302" t="s">
        <v>396</v>
      </c>
      <c r="M31" s="302"/>
      <c r="N31" s="302"/>
      <c r="O31" s="302"/>
      <c r="P31" s="302"/>
      <c r="Q31" s="302"/>
    </row>
    <row r="32" spans="1:17" s="9" customFormat="1" ht="15" customHeight="1" x14ac:dyDescent="0.25">
      <c r="A32" s="62" t="s">
        <v>121</v>
      </c>
      <c r="B32" s="62"/>
      <c r="C32" s="62"/>
      <c r="D32" s="62"/>
      <c r="E32" s="63" t="s">
        <v>104</v>
      </c>
      <c r="F32" s="63"/>
      <c r="G32" s="217" t="s">
        <v>134</v>
      </c>
      <c r="H32" s="217"/>
      <c r="I32" s="217"/>
      <c r="J32" s="217"/>
      <c r="K32" s="217"/>
      <c r="L32" s="266">
        <f>7267915.18+344154.5</f>
        <v>7612069.6799999997</v>
      </c>
      <c r="M32" s="266"/>
      <c r="N32" s="266"/>
      <c r="O32" s="266"/>
      <c r="P32" s="266"/>
      <c r="Q32" s="266"/>
    </row>
    <row r="33" spans="1:17" s="9" customFormat="1" ht="16.5" customHeight="1" x14ac:dyDescent="0.25">
      <c r="A33" s="454" t="s">
        <v>107</v>
      </c>
      <c r="B33" s="454"/>
      <c r="C33" s="454"/>
      <c r="D33" s="454"/>
      <c r="E33" s="244" t="s">
        <v>105</v>
      </c>
      <c r="F33" s="244"/>
      <c r="G33" s="217" t="s">
        <v>109</v>
      </c>
      <c r="H33" s="217"/>
      <c r="I33" s="217"/>
      <c r="J33" s="217"/>
      <c r="K33" s="217"/>
      <c r="L33" s="266">
        <v>747682.64</v>
      </c>
      <c r="M33" s="266"/>
      <c r="N33" s="266"/>
      <c r="O33" s="266"/>
      <c r="P33" s="266"/>
      <c r="Q33" s="266"/>
    </row>
    <row r="34" spans="1:17" s="9" customFormat="1" x14ac:dyDescent="0.25">
      <c r="A34" s="303" t="s">
        <v>119</v>
      </c>
      <c r="B34" s="304"/>
      <c r="C34" s="304"/>
      <c r="D34" s="304"/>
      <c r="E34" s="304"/>
      <c r="F34" s="304"/>
      <c r="G34" s="304"/>
      <c r="H34" s="304"/>
      <c r="I34" s="304"/>
      <c r="J34" s="304"/>
      <c r="K34" s="304"/>
      <c r="L34" s="257">
        <f>SUM(L32:Q33)</f>
        <v>8359752.3199999994</v>
      </c>
      <c r="M34" s="257"/>
      <c r="N34" s="257"/>
      <c r="O34" s="257"/>
      <c r="P34" s="257"/>
      <c r="Q34" s="258"/>
    </row>
    <row r="35" spans="1:17" s="9" customFormat="1" ht="11.25" customHeight="1" x14ac:dyDescent="0.25">
      <c r="A35" s="303"/>
      <c r="B35" s="304"/>
      <c r="C35" s="304"/>
      <c r="D35" s="304"/>
      <c r="E35" s="304"/>
      <c r="F35" s="304"/>
      <c r="G35" s="304"/>
      <c r="H35" s="304"/>
      <c r="I35" s="304"/>
      <c r="J35" s="304"/>
      <c r="K35" s="304"/>
      <c r="L35" s="304"/>
      <c r="M35" s="304"/>
      <c r="N35" s="304"/>
      <c r="O35" s="304"/>
      <c r="P35" s="304"/>
      <c r="Q35" s="305"/>
    </row>
    <row r="36" spans="1:17" s="9" customFormat="1" ht="20.25" customHeight="1" x14ac:dyDescent="0.25">
      <c r="A36" s="98" t="s">
        <v>152</v>
      </c>
      <c r="B36" s="98"/>
      <c r="C36" s="98"/>
      <c r="D36" s="98"/>
      <c r="E36" s="98"/>
      <c r="F36" s="98"/>
      <c r="G36" s="98"/>
      <c r="H36" s="98"/>
      <c r="I36" s="98"/>
      <c r="J36" s="98"/>
      <c r="K36" s="98"/>
      <c r="L36" s="98"/>
      <c r="M36" s="98"/>
      <c r="N36" s="98"/>
      <c r="O36" s="98"/>
      <c r="P36" s="98"/>
      <c r="Q36" s="98"/>
    </row>
    <row r="37" spans="1:17" s="9" customFormat="1" ht="108" customHeight="1" x14ac:dyDescent="0.25">
      <c r="A37" s="90" t="s">
        <v>372</v>
      </c>
      <c r="B37" s="268"/>
      <c r="C37" s="268"/>
      <c r="D37" s="268"/>
      <c r="E37" s="268"/>
      <c r="F37" s="268"/>
      <c r="G37" s="268"/>
      <c r="H37" s="268"/>
      <c r="I37" s="268"/>
      <c r="J37" s="268"/>
      <c r="K37" s="268"/>
      <c r="L37" s="268"/>
      <c r="M37" s="268"/>
      <c r="N37" s="268"/>
      <c r="O37" s="268"/>
      <c r="P37" s="268"/>
      <c r="Q37" s="92"/>
    </row>
    <row r="38" spans="1:17" s="9" customFormat="1" ht="31.5" customHeight="1" x14ac:dyDescent="0.25">
      <c r="A38" s="67" t="s">
        <v>135</v>
      </c>
      <c r="B38" s="259"/>
      <c r="C38" s="259"/>
      <c r="D38" s="259"/>
      <c r="E38" s="259"/>
      <c r="F38" s="259"/>
      <c r="G38" s="259"/>
      <c r="H38" s="259"/>
      <c r="I38" s="259"/>
      <c r="J38" s="259"/>
      <c r="K38" s="259"/>
      <c r="L38" s="259"/>
      <c r="M38" s="259"/>
      <c r="N38" s="259"/>
      <c r="O38" s="259"/>
      <c r="P38" s="259"/>
      <c r="Q38" s="69"/>
    </row>
    <row r="39" spans="1:17" s="9" customFormat="1" ht="62.25" customHeight="1" x14ac:dyDescent="0.25">
      <c r="A39" s="67" t="s">
        <v>373</v>
      </c>
      <c r="B39" s="68"/>
      <c r="C39" s="68"/>
      <c r="D39" s="68"/>
      <c r="E39" s="68"/>
      <c r="F39" s="68"/>
      <c r="G39" s="68"/>
      <c r="H39" s="68"/>
      <c r="I39" s="68"/>
      <c r="J39" s="68"/>
      <c r="K39" s="68"/>
      <c r="L39" s="68"/>
      <c r="M39" s="68"/>
      <c r="N39" s="68"/>
      <c r="O39" s="68"/>
      <c r="P39" s="68"/>
      <c r="Q39" s="69"/>
    </row>
    <row r="40" spans="1:17" s="9" customFormat="1" ht="10.5" customHeight="1" x14ac:dyDescent="0.25">
      <c r="A40" s="269"/>
      <c r="B40" s="270"/>
      <c r="C40" s="270"/>
      <c r="D40" s="270"/>
      <c r="E40" s="270"/>
      <c r="F40" s="270"/>
      <c r="G40" s="270"/>
      <c r="H40" s="270"/>
      <c r="I40" s="270"/>
      <c r="J40" s="270"/>
      <c r="K40" s="270"/>
      <c r="L40" s="270"/>
      <c r="M40" s="270"/>
      <c r="N40" s="270"/>
      <c r="O40" s="270"/>
      <c r="P40" s="270"/>
      <c r="Q40" s="271"/>
    </row>
    <row r="41" spans="1:17" s="1" customFormat="1" ht="19.5" customHeight="1" x14ac:dyDescent="0.25">
      <c r="A41" s="76" t="s">
        <v>154</v>
      </c>
      <c r="B41" s="77"/>
      <c r="C41" s="77"/>
      <c r="D41" s="77"/>
      <c r="E41" s="77"/>
      <c r="F41" s="77"/>
      <c r="G41" s="77"/>
      <c r="H41" s="77"/>
      <c r="I41" s="77"/>
      <c r="J41" s="77"/>
      <c r="K41" s="77"/>
      <c r="L41" s="77"/>
      <c r="M41" s="77"/>
      <c r="N41" s="77"/>
      <c r="O41" s="77"/>
      <c r="P41" s="77"/>
      <c r="Q41" s="78"/>
    </row>
    <row r="42" spans="1:17" s="1" customFormat="1" ht="91.5" customHeight="1" x14ac:dyDescent="0.25">
      <c r="A42" s="90" t="s">
        <v>153</v>
      </c>
      <c r="B42" s="91"/>
      <c r="C42" s="91"/>
      <c r="D42" s="91"/>
      <c r="E42" s="91"/>
      <c r="F42" s="91"/>
      <c r="G42" s="91"/>
      <c r="H42" s="91"/>
      <c r="I42" s="91"/>
      <c r="J42" s="91"/>
      <c r="K42" s="91"/>
      <c r="L42" s="91"/>
      <c r="M42" s="91"/>
      <c r="N42" s="91"/>
      <c r="O42" s="91"/>
      <c r="P42" s="91"/>
      <c r="Q42" s="92"/>
    </row>
    <row r="43" spans="1:17" s="1" customFormat="1" ht="12.75" customHeight="1" x14ac:dyDescent="0.25">
      <c r="A43" s="106"/>
      <c r="B43" s="107"/>
      <c r="C43" s="107"/>
      <c r="D43" s="107"/>
      <c r="E43" s="107"/>
      <c r="F43" s="107"/>
      <c r="G43" s="107"/>
      <c r="H43" s="107"/>
      <c r="I43" s="107"/>
      <c r="J43" s="107"/>
      <c r="K43" s="107"/>
      <c r="L43" s="107"/>
      <c r="M43" s="107"/>
      <c r="N43" s="107"/>
      <c r="O43" s="107"/>
      <c r="P43" s="107"/>
      <c r="Q43" s="108"/>
    </row>
    <row r="44" spans="1:17" ht="21.75" customHeight="1" x14ac:dyDescent="0.25">
      <c r="A44" s="76" t="s">
        <v>228</v>
      </c>
      <c r="B44" s="77"/>
      <c r="C44" s="77"/>
      <c r="D44" s="77"/>
      <c r="E44" s="77"/>
      <c r="F44" s="77"/>
      <c r="G44" s="77"/>
      <c r="H44" s="77"/>
      <c r="I44" s="77"/>
      <c r="J44" s="77"/>
      <c r="K44" s="77"/>
      <c r="L44" s="77"/>
      <c r="M44" s="77"/>
      <c r="N44" s="77"/>
      <c r="O44" s="77"/>
      <c r="P44" s="77"/>
      <c r="Q44" s="78"/>
    </row>
    <row r="45" spans="1:17" ht="24" customHeight="1" x14ac:dyDescent="0.25">
      <c r="A45" s="246" t="s">
        <v>317</v>
      </c>
      <c r="B45" s="247"/>
      <c r="C45" s="247"/>
      <c r="D45" s="247"/>
      <c r="E45" s="247"/>
      <c r="F45" s="247"/>
      <c r="G45" s="247"/>
      <c r="H45" s="247"/>
      <c r="I45" s="247"/>
      <c r="J45" s="247"/>
      <c r="K45" s="247"/>
      <c r="L45" s="247"/>
      <c r="M45" s="247"/>
      <c r="N45" s="247"/>
      <c r="O45" s="247"/>
      <c r="P45" s="247"/>
      <c r="Q45" s="248"/>
    </row>
    <row r="46" spans="1:17" ht="9.75" customHeight="1" x14ac:dyDescent="0.25">
      <c r="A46" s="367"/>
      <c r="B46" s="368"/>
      <c r="C46" s="368"/>
      <c r="D46" s="368"/>
      <c r="E46" s="368"/>
      <c r="F46" s="368"/>
      <c r="G46" s="368"/>
      <c r="H46" s="368"/>
      <c r="I46" s="368"/>
      <c r="J46" s="368"/>
      <c r="K46" s="368"/>
      <c r="L46" s="368"/>
      <c r="M46" s="368"/>
      <c r="N46" s="368"/>
      <c r="O46" s="368"/>
      <c r="P46" s="368"/>
      <c r="Q46" s="369"/>
    </row>
    <row r="47" spans="1:17" ht="20.25" customHeight="1" x14ac:dyDescent="0.25">
      <c r="A47" s="76" t="s">
        <v>229</v>
      </c>
      <c r="B47" s="77"/>
      <c r="C47" s="77"/>
      <c r="D47" s="77"/>
      <c r="E47" s="77"/>
      <c r="F47" s="77"/>
      <c r="G47" s="77"/>
      <c r="H47" s="77"/>
      <c r="I47" s="77"/>
      <c r="J47" s="77"/>
      <c r="K47" s="77"/>
      <c r="L47" s="77"/>
      <c r="M47" s="77"/>
      <c r="N47" s="77"/>
      <c r="O47" s="77"/>
      <c r="P47" s="77"/>
      <c r="Q47" s="78"/>
    </row>
    <row r="48" spans="1:17" ht="51" customHeight="1" x14ac:dyDescent="0.25">
      <c r="A48" s="79" t="s">
        <v>357</v>
      </c>
      <c r="B48" s="80"/>
      <c r="C48" s="80"/>
      <c r="D48" s="80"/>
      <c r="E48" s="80"/>
      <c r="F48" s="80"/>
      <c r="G48" s="80"/>
      <c r="H48" s="80"/>
      <c r="I48" s="80"/>
      <c r="J48" s="80"/>
      <c r="K48" s="80"/>
      <c r="L48" s="80"/>
      <c r="M48" s="80"/>
      <c r="N48" s="80"/>
      <c r="O48" s="80"/>
      <c r="P48" s="80"/>
      <c r="Q48" s="81"/>
    </row>
    <row r="49" spans="1:17" x14ac:dyDescent="0.25">
      <c r="A49" s="370"/>
      <c r="B49" s="371"/>
      <c r="C49" s="371"/>
      <c r="D49" s="371"/>
      <c r="E49" s="371"/>
      <c r="F49" s="371"/>
      <c r="G49" s="371"/>
      <c r="H49" s="371"/>
      <c r="I49" s="371"/>
      <c r="J49" s="371"/>
      <c r="K49" s="371"/>
      <c r="L49" s="371"/>
      <c r="M49" s="371"/>
      <c r="N49" s="371"/>
      <c r="O49" s="371"/>
      <c r="P49" s="371"/>
      <c r="Q49" s="372"/>
    </row>
    <row r="50" spans="1:17" ht="24.75" customHeight="1" x14ac:dyDescent="0.25">
      <c r="A50" s="76" t="s">
        <v>230</v>
      </c>
      <c r="B50" s="77"/>
      <c r="C50" s="77"/>
      <c r="D50" s="77"/>
      <c r="E50" s="77"/>
      <c r="F50" s="77"/>
      <c r="G50" s="77"/>
      <c r="H50" s="77"/>
      <c r="I50" s="77"/>
      <c r="J50" s="77"/>
      <c r="K50" s="77"/>
      <c r="L50" s="77"/>
      <c r="M50" s="77"/>
      <c r="N50" s="77"/>
      <c r="O50" s="77"/>
      <c r="P50" s="77"/>
      <c r="Q50" s="78"/>
    </row>
    <row r="51" spans="1:17" ht="30.75" customHeight="1" x14ac:dyDescent="0.25">
      <c r="A51" s="279" t="s">
        <v>345</v>
      </c>
      <c r="B51" s="279"/>
      <c r="C51" s="279"/>
      <c r="D51" s="279"/>
      <c r="E51" s="279"/>
      <c r="F51" s="279"/>
      <c r="G51" s="279"/>
      <c r="H51" s="279"/>
      <c r="I51" s="279"/>
      <c r="J51" s="279"/>
      <c r="K51" s="279"/>
      <c r="L51" s="279"/>
      <c r="M51" s="279"/>
      <c r="N51" s="279"/>
      <c r="O51" s="279"/>
      <c r="P51" s="279"/>
      <c r="Q51" s="279"/>
    </row>
    <row r="52" spans="1:17" x14ac:dyDescent="0.25">
      <c r="A52" s="366"/>
      <c r="B52" s="366"/>
      <c r="C52" s="366"/>
      <c r="D52" s="366"/>
      <c r="E52" s="366"/>
      <c r="F52" s="366"/>
      <c r="G52" s="366"/>
      <c r="H52" s="366"/>
      <c r="I52" s="366"/>
      <c r="J52" s="366"/>
      <c r="K52" s="366"/>
      <c r="L52" s="366"/>
      <c r="M52" s="366"/>
      <c r="N52" s="366"/>
      <c r="O52" s="366"/>
      <c r="P52" s="366"/>
      <c r="Q52" s="366"/>
    </row>
    <row r="53" spans="1:17" s="1" customFormat="1" ht="22.5" customHeight="1" x14ac:dyDescent="0.25">
      <c r="A53" s="167" t="s">
        <v>106</v>
      </c>
      <c r="B53" s="168"/>
      <c r="C53" s="168"/>
      <c r="D53" s="169"/>
      <c r="E53" s="167" t="s">
        <v>120</v>
      </c>
      <c r="F53" s="169"/>
      <c r="G53" s="167" t="s">
        <v>108</v>
      </c>
      <c r="H53" s="168"/>
      <c r="I53" s="168"/>
      <c r="J53" s="168"/>
      <c r="K53" s="169"/>
      <c r="L53" s="167" t="s">
        <v>396</v>
      </c>
      <c r="M53" s="168"/>
      <c r="N53" s="168"/>
      <c r="O53" s="168"/>
      <c r="P53" s="168"/>
      <c r="Q53" s="169"/>
    </row>
    <row r="54" spans="1:17" s="1" customFormat="1" ht="21" customHeight="1" x14ac:dyDescent="0.25">
      <c r="A54" s="19" t="s">
        <v>121</v>
      </c>
      <c r="B54" s="19"/>
      <c r="C54" s="19"/>
      <c r="D54" s="19"/>
      <c r="E54" s="63" t="s">
        <v>104</v>
      </c>
      <c r="F54" s="63"/>
      <c r="G54" s="217" t="s">
        <v>132</v>
      </c>
      <c r="H54" s="217"/>
      <c r="I54" s="217"/>
      <c r="J54" s="217"/>
      <c r="K54" s="217"/>
      <c r="L54" s="266">
        <v>7612069.6799999997</v>
      </c>
      <c r="M54" s="266"/>
      <c r="N54" s="266"/>
      <c r="O54" s="266"/>
      <c r="P54" s="266"/>
      <c r="Q54" s="266"/>
    </row>
    <row r="55" spans="1:17" s="1" customFormat="1" ht="20.25" customHeight="1" x14ac:dyDescent="0.25">
      <c r="A55" s="439" t="s">
        <v>107</v>
      </c>
      <c r="B55" s="439"/>
      <c r="C55" s="439"/>
      <c r="D55" s="439"/>
      <c r="E55" s="63" t="s">
        <v>105</v>
      </c>
      <c r="F55" s="63"/>
      <c r="G55" s="217" t="s">
        <v>109</v>
      </c>
      <c r="H55" s="217"/>
      <c r="I55" s="217"/>
      <c r="J55" s="217"/>
      <c r="K55" s="217"/>
      <c r="L55" s="266">
        <v>747682.64</v>
      </c>
      <c r="M55" s="266"/>
      <c r="N55" s="266"/>
      <c r="O55" s="266"/>
      <c r="P55" s="266"/>
      <c r="Q55" s="266"/>
    </row>
    <row r="56" spans="1:17" s="1" customFormat="1" x14ac:dyDescent="0.25">
      <c r="A56" s="437" t="s">
        <v>136</v>
      </c>
      <c r="B56" s="438"/>
      <c r="C56" s="438"/>
      <c r="D56" s="438"/>
      <c r="E56" s="438"/>
      <c r="F56" s="438"/>
      <c r="G56" s="438"/>
      <c r="H56" s="438"/>
      <c r="I56" s="438"/>
      <c r="J56" s="438"/>
      <c r="K56" s="438"/>
      <c r="L56" s="257">
        <f>SUM(L54:Q55)</f>
        <v>8359752.3199999994</v>
      </c>
      <c r="M56" s="257"/>
      <c r="N56" s="257"/>
      <c r="O56" s="257"/>
      <c r="P56" s="257"/>
      <c r="Q56" s="258"/>
    </row>
    <row r="57" spans="1:17" x14ac:dyDescent="0.25">
      <c r="A57" s="272"/>
      <c r="B57" s="273"/>
      <c r="C57" s="273"/>
      <c r="D57" s="273"/>
      <c r="E57" s="273"/>
      <c r="F57" s="273"/>
      <c r="G57" s="273"/>
      <c r="H57" s="273"/>
      <c r="I57" s="273"/>
      <c r="J57" s="273"/>
      <c r="K57" s="273"/>
      <c r="L57" s="273"/>
      <c r="M57" s="273"/>
      <c r="N57" s="273"/>
      <c r="O57" s="273"/>
      <c r="P57" s="273"/>
      <c r="Q57" s="274"/>
    </row>
    <row r="58" spans="1:17" ht="21.75" customHeight="1" x14ac:dyDescent="0.25">
      <c r="A58" s="98" t="s">
        <v>155</v>
      </c>
      <c r="B58" s="98"/>
      <c r="C58" s="98"/>
      <c r="D58" s="98"/>
      <c r="E58" s="98"/>
      <c r="F58" s="98"/>
      <c r="G58" s="98"/>
      <c r="H58" s="98"/>
      <c r="I58" s="98"/>
      <c r="J58" s="98"/>
      <c r="K58" s="98"/>
      <c r="L58" s="98"/>
      <c r="M58" s="98"/>
      <c r="N58" s="98"/>
      <c r="O58" s="98"/>
      <c r="P58" s="98"/>
      <c r="Q58" s="98"/>
    </row>
    <row r="59" spans="1:17" s="2" customFormat="1" ht="126" customHeight="1" x14ac:dyDescent="0.25">
      <c r="A59" s="131" t="s">
        <v>409</v>
      </c>
      <c r="B59" s="275"/>
      <c r="C59" s="275"/>
      <c r="D59" s="275"/>
      <c r="E59" s="275"/>
      <c r="F59" s="275"/>
      <c r="G59" s="275"/>
      <c r="H59" s="275"/>
      <c r="I59" s="275"/>
      <c r="J59" s="275"/>
      <c r="K59" s="275"/>
      <c r="L59" s="275"/>
      <c r="M59" s="275"/>
      <c r="N59" s="275"/>
      <c r="O59" s="275"/>
      <c r="P59" s="275"/>
      <c r="Q59" s="131"/>
    </row>
    <row r="60" spans="1:17" x14ac:dyDescent="0.25">
      <c r="A60" s="276"/>
      <c r="B60" s="277"/>
      <c r="C60" s="277"/>
      <c r="D60" s="277"/>
      <c r="E60" s="277"/>
      <c r="F60" s="277"/>
      <c r="G60" s="277"/>
      <c r="H60" s="277"/>
      <c r="I60" s="277"/>
      <c r="J60" s="277"/>
      <c r="K60" s="277"/>
      <c r="L60" s="277"/>
      <c r="M60" s="277"/>
      <c r="N60" s="277"/>
      <c r="O60" s="277"/>
      <c r="P60" s="277"/>
      <c r="Q60" s="278"/>
    </row>
    <row r="61" spans="1:17" ht="19.5" customHeight="1" x14ac:dyDescent="0.25">
      <c r="A61" s="40" t="s">
        <v>25</v>
      </c>
      <c r="B61" s="41"/>
      <c r="C61" s="41"/>
      <c r="D61" s="41"/>
      <c r="E61" s="41"/>
      <c r="F61" s="56" t="s">
        <v>26</v>
      </c>
      <c r="G61" s="57"/>
      <c r="H61" s="56" t="s">
        <v>48</v>
      </c>
      <c r="I61" s="57"/>
      <c r="J61" s="56" t="s">
        <v>50</v>
      </c>
      <c r="K61" s="57"/>
      <c r="L61" s="56" t="s">
        <v>51</v>
      </c>
      <c r="M61" s="57"/>
      <c r="N61" s="56" t="s">
        <v>56</v>
      </c>
      <c r="O61" s="57"/>
      <c r="P61" s="263" t="s">
        <v>57</v>
      </c>
      <c r="Q61" s="263"/>
    </row>
    <row r="62" spans="1:17" ht="15" customHeight="1" x14ac:dyDescent="0.25">
      <c r="A62" s="267"/>
      <c r="B62" s="267"/>
      <c r="C62" s="267"/>
      <c r="D62" s="267"/>
      <c r="E62" s="267"/>
      <c r="F62" s="267"/>
      <c r="G62" s="267"/>
      <c r="H62" s="267"/>
      <c r="I62" s="267"/>
      <c r="J62" s="267"/>
      <c r="K62" s="267"/>
      <c r="L62" s="267"/>
      <c r="M62" s="267"/>
      <c r="N62" s="267"/>
      <c r="O62" s="267"/>
      <c r="P62" s="267"/>
      <c r="Q62" s="267"/>
    </row>
    <row r="63" spans="1:17" ht="15" customHeight="1" x14ac:dyDescent="0.25">
      <c r="A63" s="42" t="s">
        <v>27</v>
      </c>
      <c r="B63" s="42"/>
      <c r="C63" s="42"/>
      <c r="D63" s="42"/>
      <c r="E63" s="42"/>
      <c r="F63" s="23">
        <v>127346168.63</v>
      </c>
      <c r="G63" s="23"/>
      <c r="H63" s="33">
        <v>44556169.549999997</v>
      </c>
      <c r="I63" s="34"/>
      <c r="J63" s="33">
        <v>25306576.489999998</v>
      </c>
      <c r="K63" s="34"/>
      <c r="L63" s="33">
        <v>21386219.359999999</v>
      </c>
      <c r="M63" s="34"/>
      <c r="N63" s="23">
        <v>48513260.579999998</v>
      </c>
      <c r="O63" s="23"/>
      <c r="P63" s="23">
        <v>19237107.07</v>
      </c>
      <c r="Q63" s="23"/>
    </row>
    <row r="64" spans="1:17" ht="15" customHeight="1" x14ac:dyDescent="0.25">
      <c r="A64" s="42" t="s">
        <v>28</v>
      </c>
      <c r="B64" s="42"/>
      <c r="C64" s="42"/>
      <c r="D64" s="42"/>
      <c r="E64" s="42"/>
      <c r="F64" s="23">
        <v>19630242.93</v>
      </c>
      <c r="G64" s="23"/>
      <c r="H64" s="33">
        <v>16968239.18</v>
      </c>
      <c r="I64" s="34"/>
      <c r="J64" s="33">
        <v>15742526.810000001</v>
      </c>
      <c r="K64" s="34"/>
      <c r="L64" s="33">
        <v>17934891.600000001</v>
      </c>
      <c r="M64" s="34"/>
      <c r="N64" s="23">
        <v>18637220.359999999</v>
      </c>
      <c r="O64" s="23"/>
      <c r="P64" s="23">
        <v>20507500.120000001</v>
      </c>
      <c r="Q64" s="23"/>
    </row>
    <row r="65" spans="1:17" ht="15" customHeight="1" x14ac:dyDescent="0.25">
      <c r="A65" s="42" t="s">
        <v>29</v>
      </c>
      <c r="B65" s="42"/>
      <c r="C65" s="42"/>
      <c r="D65" s="42"/>
      <c r="E65" s="42"/>
      <c r="F65" s="23">
        <v>2002761.06</v>
      </c>
      <c r="G65" s="23"/>
      <c r="H65" s="33">
        <v>1322081.4099999999</v>
      </c>
      <c r="I65" s="34"/>
      <c r="J65" s="33">
        <v>2555055.5</v>
      </c>
      <c r="K65" s="34"/>
      <c r="L65" s="33">
        <v>3210139.99</v>
      </c>
      <c r="M65" s="34"/>
      <c r="N65" s="23">
        <v>2802411.71</v>
      </c>
      <c r="O65" s="23"/>
      <c r="P65" s="23">
        <v>4058511.55</v>
      </c>
      <c r="Q65" s="23"/>
    </row>
    <row r="66" spans="1:17" ht="15" customHeight="1" x14ac:dyDescent="0.25">
      <c r="A66" s="42" t="s">
        <v>319</v>
      </c>
      <c r="B66" s="42"/>
      <c r="C66" s="42"/>
      <c r="D66" s="42"/>
      <c r="E66" s="42"/>
      <c r="F66" s="23">
        <v>634934.28</v>
      </c>
      <c r="G66" s="23"/>
      <c r="H66" s="33">
        <v>2530503.04</v>
      </c>
      <c r="I66" s="34"/>
      <c r="J66" s="33">
        <v>2749076.59</v>
      </c>
      <c r="K66" s="34"/>
      <c r="L66" s="33">
        <v>709007.4</v>
      </c>
      <c r="M66" s="34"/>
      <c r="N66" s="23">
        <v>969675.27</v>
      </c>
      <c r="O66" s="23"/>
      <c r="P66" s="23">
        <v>974933.01</v>
      </c>
      <c r="Q66" s="23"/>
    </row>
    <row r="67" spans="1:17" ht="15" customHeight="1" x14ac:dyDescent="0.25">
      <c r="A67" s="43" t="s">
        <v>318</v>
      </c>
      <c r="B67" s="43"/>
      <c r="C67" s="43"/>
      <c r="D67" s="43"/>
      <c r="E67" s="43"/>
      <c r="F67" s="24">
        <f>SUM(F63:G66)</f>
        <v>149614106.90000001</v>
      </c>
      <c r="G67" s="24"/>
      <c r="H67" s="35">
        <f>SUM(H63:I66)</f>
        <v>65376993.179999992</v>
      </c>
      <c r="I67" s="36"/>
      <c r="J67" s="35">
        <f>SUM(J63:K66)</f>
        <v>46353235.390000001</v>
      </c>
      <c r="K67" s="36"/>
      <c r="L67" s="35">
        <f>SUM(L63:M66)</f>
        <v>43240258.350000001</v>
      </c>
      <c r="M67" s="36"/>
      <c r="N67" s="37">
        <f>SUM(N63:O66)</f>
        <v>70922567.919999987</v>
      </c>
      <c r="O67" s="37"/>
      <c r="P67" s="37">
        <f>SUM(P63:Q66)</f>
        <v>44778051.749999993</v>
      </c>
      <c r="Q67" s="37"/>
    </row>
    <row r="68" spans="1:17" ht="15" customHeight="1" x14ac:dyDescent="0.25">
      <c r="A68" s="42" t="s">
        <v>0</v>
      </c>
      <c r="B68" s="42"/>
      <c r="C68" s="42"/>
      <c r="D68" s="42"/>
      <c r="E68" s="42"/>
      <c r="F68" s="25">
        <v>242848042.94999999</v>
      </c>
      <c r="G68" s="25"/>
      <c r="H68" s="33">
        <v>199437409.75999999</v>
      </c>
      <c r="I68" s="34"/>
      <c r="J68" s="33">
        <v>150515516.43000001</v>
      </c>
      <c r="K68" s="34"/>
      <c r="L68" s="33">
        <v>167495536.31999999</v>
      </c>
      <c r="M68" s="34"/>
      <c r="N68" s="23">
        <v>199748966.37</v>
      </c>
      <c r="O68" s="23"/>
      <c r="P68" s="23">
        <v>165076731.12</v>
      </c>
      <c r="Q68" s="23"/>
    </row>
    <row r="69" spans="1:17" s="1" customFormat="1" ht="15" customHeight="1" x14ac:dyDescent="0.25">
      <c r="A69" s="42" t="s">
        <v>34</v>
      </c>
      <c r="B69" s="42"/>
      <c r="C69" s="42"/>
      <c r="D69" s="42"/>
      <c r="E69" s="42"/>
      <c r="F69" s="25">
        <v>73317111</v>
      </c>
      <c r="G69" s="25"/>
      <c r="H69" s="33">
        <v>73317111</v>
      </c>
      <c r="I69" s="34"/>
      <c r="J69" s="33">
        <v>73317111</v>
      </c>
      <c r="K69" s="34"/>
      <c r="L69" s="33">
        <v>73317111</v>
      </c>
      <c r="M69" s="34"/>
      <c r="N69" s="23">
        <v>73317111</v>
      </c>
      <c r="O69" s="23"/>
      <c r="P69" s="23">
        <v>73317111</v>
      </c>
      <c r="Q69" s="23"/>
    </row>
    <row r="70" spans="1:17" s="1" customFormat="1" ht="15" customHeight="1" x14ac:dyDescent="0.25">
      <c r="A70" s="42" t="s">
        <v>35</v>
      </c>
      <c r="B70" s="42"/>
      <c r="C70" s="42"/>
      <c r="D70" s="42"/>
      <c r="E70" s="42"/>
      <c r="F70" s="25">
        <v>3423820.23</v>
      </c>
      <c r="G70" s="25"/>
      <c r="H70" s="33">
        <v>4615.84</v>
      </c>
      <c r="I70" s="34"/>
      <c r="J70" s="33">
        <v>10367.469999999999</v>
      </c>
      <c r="K70" s="34"/>
      <c r="L70" s="33">
        <v>6075310.1799999997</v>
      </c>
      <c r="M70" s="34"/>
      <c r="N70" s="23">
        <v>42507111.579999998</v>
      </c>
      <c r="O70" s="23"/>
      <c r="P70" s="23">
        <v>3793681.08</v>
      </c>
      <c r="Q70" s="23"/>
    </row>
    <row r="71" spans="1:17" s="1" customFormat="1" ht="15" customHeight="1" x14ac:dyDescent="0.25">
      <c r="A71" s="44" t="s">
        <v>36</v>
      </c>
      <c r="B71" s="44"/>
      <c r="C71" s="44"/>
      <c r="D71" s="44"/>
      <c r="E71" s="44"/>
      <c r="F71" s="25">
        <v>68340.52</v>
      </c>
      <c r="G71" s="25"/>
      <c r="H71" s="33">
        <v>15882.42</v>
      </c>
      <c r="I71" s="34"/>
      <c r="J71" s="33">
        <v>10520.78</v>
      </c>
      <c r="K71" s="34"/>
      <c r="L71" s="33">
        <v>14590.7</v>
      </c>
      <c r="M71" s="34"/>
      <c r="N71" s="23">
        <v>38027.599999999999</v>
      </c>
      <c r="O71" s="23"/>
      <c r="P71" s="23">
        <v>118399.37</v>
      </c>
      <c r="Q71" s="23"/>
    </row>
    <row r="72" spans="1:17" s="1" customFormat="1" ht="15" customHeight="1" x14ac:dyDescent="0.25">
      <c r="A72" s="42" t="s">
        <v>320</v>
      </c>
      <c r="B72" s="42"/>
      <c r="C72" s="42"/>
      <c r="D72" s="42"/>
      <c r="E72" s="42"/>
      <c r="F72" s="25">
        <v>4751839.6100000003</v>
      </c>
      <c r="G72" s="25"/>
      <c r="H72" s="33">
        <v>4037457.75</v>
      </c>
      <c r="I72" s="34"/>
      <c r="J72" s="33">
        <v>5318709.3</v>
      </c>
      <c r="K72" s="34"/>
      <c r="L72" s="33">
        <v>4418053.07</v>
      </c>
      <c r="M72" s="34"/>
      <c r="N72" s="23">
        <v>5128749.53</v>
      </c>
      <c r="O72" s="23"/>
      <c r="P72" s="23">
        <v>17142708.940000001</v>
      </c>
      <c r="Q72" s="23"/>
    </row>
    <row r="73" spans="1:17" s="1" customFormat="1" ht="15" customHeight="1" x14ac:dyDescent="0.25">
      <c r="A73" s="42" t="s">
        <v>75</v>
      </c>
      <c r="B73" s="42"/>
      <c r="C73" s="42"/>
      <c r="D73" s="42"/>
      <c r="E73" s="42"/>
      <c r="F73" s="25">
        <v>37545634.210000001</v>
      </c>
      <c r="G73" s="25"/>
      <c r="H73" s="33">
        <f>32285648+239914.35+34562.73+4908910+449.42+48.88</f>
        <v>37469533.380000003</v>
      </c>
      <c r="I73" s="34"/>
      <c r="J73" s="33">
        <v>38738218.140000001</v>
      </c>
      <c r="K73" s="34"/>
      <c r="L73" s="33">
        <v>38069615.359999999</v>
      </c>
      <c r="M73" s="34"/>
      <c r="N73" s="23">
        <v>38079875.170000002</v>
      </c>
      <c r="O73" s="23"/>
      <c r="P73" s="23">
        <v>48726901.210000001</v>
      </c>
      <c r="Q73" s="23"/>
    </row>
    <row r="74" spans="1:17" s="3" customFormat="1" ht="47.25" customHeight="1" x14ac:dyDescent="0.25">
      <c r="A74" s="45" t="s">
        <v>374</v>
      </c>
      <c r="B74" s="46"/>
      <c r="C74" s="46"/>
      <c r="D74" s="46"/>
      <c r="E74" s="47"/>
      <c r="F74" s="26">
        <f>SUM(F68:G73)</f>
        <v>361954788.51999998</v>
      </c>
      <c r="G74" s="27"/>
      <c r="H74" s="54">
        <f>SUM(H68:I73)</f>
        <v>314282010.14999998</v>
      </c>
      <c r="I74" s="55"/>
      <c r="J74" s="54">
        <f>SUM(J68:K73)</f>
        <v>267910443.12</v>
      </c>
      <c r="K74" s="55"/>
      <c r="L74" s="54">
        <f>SUM(L68:M73)</f>
        <v>289390216.63</v>
      </c>
      <c r="M74" s="55"/>
      <c r="N74" s="38">
        <f>SUM(N68:O73)</f>
        <v>358819841.25</v>
      </c>
      <c r="O74" s="38"/>
      <c r="P74" s="38">
        <f>SUM(P68:Q73)</f>
        <v>308175532.72000003</v>
      </c>
      <c r="Q74" s="38"/>
    </row>
    <row r="75" spans="1:17" s="3" customFormat="1" x14ac:dyDescent="0.25">
      <c r="A75" s="48" t="s">
        <v>76</v>
      </c>
      <c r="B75" s="49"/>
      <c r="C75" s="49"/>
      <c r="D75" s="49"/>
      <c r="E75" s="50"/>
      <c r="F75" s="28">
        <f>+F67+H67+J67+F74+H74+J74</f>
        <v>1205491577.26</v>
      </c>
      <c r="G75" s="28"/>
      <c r="H75" s="28"/>
      <c r="I75" s="28"/>
      <c r="J75" s="28"/>
      <c r="K75" s="28"/>
      <c r="L75" s="28">
        <f>+L74+N74+P74+L67+N67+P67</f>
        <v>1115326468.6199999</v>
      </c>
      <c r="M75" s="28"/>
      <c r="N75" s="28"/>
      <c r="O75" s="28"/>
      <c r="P75" s="28"/>
      <c r="Q75" s="28"/>
    </row>
    <row r="76" spans="1:17" s="1" customFormat="1" ht="19.5" customHeight="1" x14ac:dyDescent="0.25">
      <c r="A76" s="51" t="s">
        <v>77</v>
      </c>
      <c r="B76" s="52"/>
      <c r="C76" s="52"/>
      <c r="D76" s="52"/>
      <c r="E76" s="53"/>
      <c r="F76" s="29">
        <f>+F67+F74</f>
        <v>511568895.41999996</v>
      </c>
      <c r="G76" s="30"/>
      <c r="H76" s="88">
        <f>+H67+H74</f>
        <v>379659003.32999998</v>
      </c>
      <c r="I76" s="89"/>
      <c r="J76" s="88">
        <f>+J67+J74</f>
        <v>314263678.50999999</v>
      </c>
      <c r="K76" s="89"/>
      <c r="L76" s="264">
        <f>+L67+L74</f>
        <v>332630474.98000002</v>
      </c>
      <c r="M76" s="265"/>
      <c r="N76" s="39">
        <f>+N67+N74</f>
        <v>429742409.16999996</v>
      </c>
      <c r="O76" s="39"/>
      <c r="P76" s="39">
        <f>+P67+P74</f>
        <v>352953584.47000003</v>
      </c>
      <c r="Q76" s="39"/>
    </row>
    <row r="77" spans="1:17" s="1" customFormat="1" ht="15.75" customHeight="1" x14ac:dyDescent="0.25">
      <c r="A77" s="95" t="s">
        <v>78</v>
      </c>
      <c r="B77" s="96"/>
      <c r="C77" s="96"/>
      <c r="D77" s="96"/>
      <c r="E77" s="96"/>
      <c r="F77" s="31">
        <f>+F76+H76+J76+L76+N76+P76</f>
        <v>2320818045.8800001</v>
      </c>
      <c r="G77" s="31"/>
      <c r="H77" s="31"/>
      <c r="I77" s="31"/>
      <c r="J77" s="31"/>
      <c r="K77" s="31"/>
      <c r="L77" s="31"/>
      <c r="M77" s="31"/>
      <c r="N77" s="31"/>
      <c r="O77" s="31"/>
      <c r="P77" s="31"/>
      <c r="Q77" s="32"/>
    </row>
    <row r="78" spans="1:17" s="1" customFormat="1" x14ac:dyDescent="0.25">
      <c r="A78" s="102"/>
      <c r="B78" s="102"/>
      <c r="C78" s="102"/>
      <c r="D78" s="102"/>
      <c r="E78" s="102"/>
      <c r="F78" s="102"/>
      <c r="G78" s="102"/>
      <c r="H78" s="102"/>
      <c r="I78" s="102"/>
      <c r="J78" s="102"/>
      <c r="K78" s="102"/>
      <c r="L78" s="102"/>
      <c r="M78" s="102"/>
      <c r="N78" s="102"/>
      <c r="O78" s="102"/>
      <c r="P78" s="102"/>
      <c r="Q78" s="102"/>
    </row>
    <row r="79" spans="1:17" s="1" customFormat="1" ht="45.75" customHeight="1" x14ac:dyDescent="0.25">
      <c r="A79" s="103" t="s">
        <v>406</v>
      </c>
      <c r="B79" s="104"/>
      <c r="C79" s="104"/>
      <c r="D79" s="104"/>
      <c r="E79" s="104"/>
      <c r="F79" s="104"/>
      <c r="G79" s="104"/>
      <c r="H79" s="104"/>
      <c r="I79" s="104"/>
      <c r="J79" s="104"/>
      <c r="K79" s="104"/>
      <c r="L79" s="104"/>
      <c r="M79" s="104"/>
      <c r="N79" s="104"/>
      <c r="O79" s="104"/>
      <c r="P79" s="104"/>
      <c r="Q79" s="105"/>
    </row>
    <row r="80" spans="1:17" s="1" customFormat="1" x14ac:dyDescent="0.25">
      <c r="A80" s="106"/>
      <c r="B80" s="107"/>
      <c r="C80" s="107"/>
      <c r="D80" s="107"/>
      <c r="E80" s="107"/>
      <c r="F80" s="107"/>
      <c r="G80" s="107"/>
      <c r="H80" s="107"/>
      <c r="I80" s="107"/>
      <c r="J80" s="107"/>
      <c r="K80" s="107"/>
      <c r="L80" s="107"/>
      <c r="M80" s="107"/>
      <c r="N80" s="107"/>
      <c r="O80" s="107"/>
      <c r="P80" s="107"/>
      <c r="Q80" s="108"/>
    </row>
    <row r="81" spans="1:17" s="1" customFormat="1" ht="24.75" customHeight="1" x14ac:dyDescent="0.25">
      <c r="A81" s="98" t="s">
        <v>156</v>
      </c>
      <c r="B81" s="98"/>
      <c r="C81" s="98"/>
      <c r="D81" s="98"/>
      <c r="E81" s="98"/>
      <c r="F81" s="98"/>
      <c r="G81" s="98"/>
      <c r="H81" s="98"/>
      <c r="I81" s="98"/>
      <c r="J81" s="98"/>
      <c r="K81" s="98"/>
      <c r="L81" s="98"/>
      <c r="M81" s="98"/>
      <c r="N81" s="98"/>
      <c r="O81" s="98"/>
      <c r="P81" s="98"/>
      <c r="Q81" s="98"/>
    </row>
    <row r="82" spans="1:17" s="1" customFormat="1" ht="93" customHeight="1" x14ac:dyDescent="0.25">
      <c r="A82" s="90" t="s">
        <v>410</v>
      </c>
      <c r="B82" s="91"/>
      <c r="C82" s="91"/>
      <c r="D82" s="91"/>
      <c r="E82" s="91"/>
      <c r="F82" s="91"/>
      <c r="G82" s="91"/>
      <c r="H82" s="91"/>
      <c r="I82" s="91"/>
      <c r="J82" s="91"/>
      <c r="K82" s="91"/>
      <c r="L82" s="91"/>
      <c r="M82" s="91"/>
      <c r="N82" s="91"/>
      <c r="O82" s="91"/>
      <c r="P82" s="91"/>
      <c r="Q82" s="92"/>
    </row>
    <row r="83" spans="1:17" s="1" customFormat="1" ht="18" customHeight="1" x14ac:dyDescent="0.25">
      <c r="A83" s="64" t="s">
        <v>133</v>
      </c>
      <c r="B83" s="65"/>
      <c r="C83" s="93"/>
      <c r="D83" s="93"/>
      <c r="E83" s="93"/>
      <c r="F83" s="93"/>
      <c r="G83" s="93"/>
      <c r="H83" s="93"/>
      <c r="I83" s="93"/>
      <c r="J83" s="93"/>
      <c r="K83" s="93"/>
      <c r="L83" s="93"/>
      <c r="M83" s="93"/>
      <c r="N83" s="93"/>
      <c r="O83" s="93"/>
      <c r="P83" s="93"/>
      <c r="Q83" s="94"/>
    </row>
    <row r="84" spans="1:17" s="1" customFormat="1" ht="23.25" customHeight="1" x14ac:dyDescent="0.25">
      <c r="A84" s="64" t="s">
        <v>97</v>
      </c>
      <c r="B84" s="65"/>
      <c r="C84" s="93"/>
      <c r="D84" s="93"/>
      <c r="E84" s="93"/>
      <c r="F84" s="93"/>
      <c r="G84" s="93"/>
      <c r="H84" s="93"/>
      <c r="I84" s="93"/>
      <c r="J84" s="93"/>
      <c r="K84" s="93"/>
      <c r="L84" s="93"/>
      <c r="M84" s="93"/>
      <c r="N84" s="93"/>
      <c r="O84" s="93"/>
      <c r="P84" s="93"/>
      <c r="Q84" s="94"/>
    </row>
    <row r="85" spans="1:17" s="1" customFormat="1" x14ac:dyDescent="0.25">
      <c r="A85" s="401" t="s">
        <v>92</v>
      </c>
      <c r="B85" s="402"/>
      <c r="C85" s="403"/>
      <c r="D85" s="403"/>
      <c r="E85" s="403"/>
      <c r="F85" s="403"/>
      <c r="G85" s="403"/>
      <c r="H85" s="403"/>
      <c r="I85" s="403"/>
      <c r="J85" s="403"/>
      <c r="K85" s="403"/>
      <c r="L85" s="403"/>
      <c r="M85" s="403"/>
      <c r="N85" s="403"/>
      <c r="O85" s="403"/>
      <c r="P85" s="403"/>
      <c r="Q85" s="404"/>
    </row>
    <row r="86" spans="1:17" s="1" customFormat="1" x14ac:dyDescent="0.25">
      <c r="A86" s="97"/>
      <c r="B86" s="97"/>
      <c r="C86" s="97"/>
      <c r="D86" s="97"/>
      <c r="E86" s="97"/>
      <c r="F86" s="97"/>
      <c r="G86" s="97"/>
      <c r="H86" s="97"/>
      <c r="I86" s="97"/>
      <c r="J86" s="97"/>
      <c r="K86" s="97"/>
      <c r="L86" s="97"/>
      <c r="M86" s="97"/>
      <c r="N86" s="97"/>
      <c r="O86" s="97"/>
      <c r="P86" s="97"/>
      <c r="Q86" s="97"/>
    </row>
    <row r="87" spans="1:17" s="1" customFormat="1" x14ac:dyDescent="0.25">
      <c r="A87" s="98" t="s">
        <v>231</v>
      </c>
      <c r="B87" s="98"/>
      <c r="C87" s="98"/>
      <c r="D87" s="98"/>
      <c r="E87" s="98"/>
      <c r="F87" s="98"/>
      <c r="G87" s="98"/>
      <c r="H87" s="98"/>
      <c r="I87" s="98"/>
      <c r="J87" s="98"/>
      <c r="K87" s="98"/>
      <c r="L87" s="98"/>
      <c r="M87" s="98"/>
      <c r="N87" s="98"/>
      <c r="O87" s="98"/>
      <c r="P87" s="98"/>
      <c r="Q87" s="98"/>
    </row>
    <row r="88" spans="1:17" s="1" customFormat="1" ht="21" customHeight="1" x14ac:dyDescent="0.25">
      <c r="A88" s="99" t="s">
        <v>385</v>
      </c>
      <c r="B88" s="100"/>
      <c r="C88" s="100"/>
      <c r="D88" s="100"/>
      <c r="E88" s="100"/>
      <c r="F88" s="100"/>
      <c r="G88" s="100"/>
      <c r="H88" s="100"/>
      <c r="I88" s="100"/>
      <c r="J88" s="100"/>
      <c r="K88" s="100"/>
      <c r="L88" s="100"/>
      <c r="M88" s="100"/>
      <c r="N88" s="100"/>
      <c r="O88" s="100"/>
      <c r="P88" s="100"/>
      <c r="Q88" s="101"/>
    </row>
    <row r="89" spans="1:17" s="1" customFormat="1" ht="19.5" customHeight="1" x14ac:dyDescent="0.25">
      <c r="A89" s="79" t="s">
        <v>386</v>
      </c>
      <c r="B89" s="80"/>
      <c r="C89" s="80"/>
      <c r="D89" s="80"/>
      <c r="E89" s="80"/>
      <c r="F89" s="80"/>
      <c r="G89" s="80"/>
      <c r="H89" s="80"/>
      <c r="I89" s="80"/>
      <c r="J89" s="80"/>
      <c r="K89" s="80"/>
      <c r="L89" s="80"/>
      <c r="M89" s="80"/>
      <c r="N89" s="80"/>
      <c r="O89" s="80"/>
      <c r="P89" s="80"/>
      <c r="Q89" s="81"/>
    </row>
    <row r="90" spans="1:17" s="1" customFormat="1" ht="28.5" customHeight="1" x14ac:dyDescent="0.25">
      <c r="A90" s="64" t="s">
        <v>387</v>
      </c>
      <c r="B90" s="65"/>
      <c r="C90" s="65"/>
      <c r="D90" s="65"/>
      <c r="E90" s="65"/>
      <c r="F90" s="65"/>
      <c r="G90" s="65"/>
      <c r="H90" s="65"/>
      <c r="I90" s="65"/>
      <c r="J90" s="65"/>
      <c r="K90" s="65"/>
      <c r="L90" s="65"/>
      <c r="M90" s="65"/>
      <c r="N90" s="65"/>
      <c r="O90" s="65"/>
      <c r="P90" s="65"/>
      <c r="Q90" s="66"/>
    </row>
    <row r="91" spans="1:17" s="1" customFormat="1" x14ac:dyDescent="0.25">
      <c r="A91" s="67" t="s">
        <v>213</v>
      </c>
      <c r="B91" s="68"/>
      <c r="C91" s="68"/>
      <c r="D91" s="68"/>
      <c r="E91" s="68"/>
      <c r="F91" s="68"/>
      <c r="G91" s="68"/>
      <c r="H91" s="68"/>
      <c r="I91" s="68"/>
      <c r="J91" s="68"/>
      <c r="K91" s="68"/>
      <c r="L91" s="68"/>
      <c r="M91" s="68"/>
      <c r="N91" s="68"/>
      <c r="O91" s="68"/>
      <c r="P91" s="68"/>
      <c r="Q91" s="69"/>
    </row>
    <row r="92" spans="1:17" s="1" customFormat="1" ht="32.25" customHeight="1" x14ac:dyDescent="0.25">
      <c r="A92" s="428" t="s">
        <v>388</v>
      </c>
      <c r="B92" s="429"/>
      <c r="C92" s="429"/>
      <c r="D92" s="429"/>
      <c r="E92" s="429"/>
      <c r="F92" s="429"/>
      <c r="G92" s="429"/>
      <c r="H92" s="429"/>
      <c r="I92" s="429"/>
      <c r="J92" s="429"/>
      <c r="K92" s="429"/>
      <c r="L92" s="429"/>
      <c r="M92" s="429"/>
      <c r="N92" s="429"/>
      <c r="O92" s="429"/>
      <c r="P92" s="429"/>
      <c r="Q92" s="430"/>
    </row>
    <row r="93" spans="1:17" s="1" customFormat="1" ht="33" customHeight="1" x14ac:dyDescent="0.25">
      <c r="A93" s="103" t="s">
        <v>389</v>
      </c>
      <c r="B93" s="104"/>
      <c r="C93" s="104"/>
      <c r="D93" s="104"/>
      <c r="E93" s="104"/>
      <c r="F93" s="104"/>
      <c r="G93" s="104"/>
      <c r="H93" s="104"/>
      <c r="I93" s="104"/>
      <c r="J93" s="104"/>
      <c r="K93" s="104"/>
      <c r="L93" s="104"/>
      <c r="M93" s="104"/>
      <c r="N93" s="104"/>
      <c r="O93" s="104"/>
      <c r="P93" s="104"/>
      <c r="Q93" s="105"/>
    </row>
    <row r="94" spans="1:17" s="1" customFormat="1" ht="64.5" customHeight="1" x14ac:dyDescent="0.25">
      <c r="A94" s="103" t="s">
        <v>390</v>
      </c>
      <c r="B94" s="104"/>
      <c r="C94" s="104"/>
      <c r="D94" s="104"/>
      <c r="E94" s="104"/>
      <c r="F94" s="104"/>
      <c r="G94" s="104"/>
      <c r="H94" s="104"/>
      <c r="I94" s="104"/>
      <c r="J94" s="104"/>
      <c r="K94" s="104"/>
      <c r="L94" s="104"/>
      <c r="M94" s="104"/>
      <c r="N94" s="104"/>
      <c r="O94" s="104"/>
      <c r="P94" s="104"/>
      <c r="Q94" s="105"/>
    </row>
    <row r="95" spans="1:17" s="1" customFormat="1" ht="50.25" customHeight="1" x14ac:dyDescent="0.25">
      <c r="A95" s="103" t="s">
        <v>391</v>
      </c>
      <c r="B95" s="104"/>
      <c r="C95" s="104"/>
      <c r="D95" s="104"/>
      <c r="E95" s="104"/>
      <c r="F95" s="104"/>
      <c r="G95" s="104"/>
      <c r="H95" s="104"/>
      <c r="I95" s="104"/>
      <c r="J95" s="104"/>
      <c r="K95" s="104"/>
      <c r="L95" s="104"/>
      <c r="M95" s="104"/>
      <c r="N95" s="104"/>
      <c r="O95" s="104"/>
      <c r="P95" s="104"/>
      <c r="Q95" s="105"/>
    </row>
    <row r="96" spans="1:17" s="1" customFormat="1" ht="29.25" customHeight="1" x14ac:dyDescent="0.25">
      <c r="A96" s="103" t="s">
        <v>379</v>
      </c>
      <c r="B96" s="104"/>
      <c r="C96" s="104"/>
      <c r="D96" s="104"/>
      <c r="E96" s="104"/>
      <c r="F96" s="104"/>
      <c r="G96" s="104"/>
      <c r="H96" s="104"/>
      <c r="I96" s="104"/>
      <c r="J96" s="104"/>
      <c r="K96" s="104"/>
      <c r="L96" s="104"/>
      <c r="M96" s="104"/>
      <c r="N96" s="104"/>
      <c r="O96" s="104"/>
      <c r="P96" s="104"/>
      <c r="Q96" s="105"/>
    </row>
    <row r="97" spans="1:17" s="1" customFormat="1" x14ac:dyDescent="0.25">
      <c r="A97" s="106"/>
      <c r="B97" s="107"/>
      <c r="C97" s="107"/>
      <c r="D97" s="107"/>
      <c r="E97" s="107"/>
      <c r="F97" s="107"/>
      <c r="G97" s="107"/>
      <c r="H97" s="107"/>
      <c r="I97" s="107"/>
      <c r="J97" s="107"/>
      <c r="K97" s="107"/>
      <c r="L97" s="107"/>
      <c r="M97" s="107"/>
      <c r="N97" s="107"/>
      <c r="O97" s="107"/>
      <c r="P97" s="107"/>
      <c r="Q97" s="108"/>
    </row>
    <row r="98" spans="1:17" s="1" customFormat="1" ht="20.25" customHeight="1" x14ac:dyDescent="0.25">
      <c r="A98" s="98" t="s">
        <v>232</v>
      </c>
      <c r="B98" s="98"/>
      <c r="C98" s="98"/>
      <c r="D98" s="98"/>
      <c r="E98" s="98"/>
      <c r="F98" s="98"/>
      <c r="G98" s="98"/>
      <c r="H98" s="98"/>
      <c r="I98" s="98"/>
      <c r="J98" s="98"/>
      <c r="K98" s="98"/>
      <c r="L98" s="98"/>
      <c r="M98" s="98"/>
      <c r="N98" s="98"/>
      <c r="O98" s="98"/>
      <c r="P98" s="98"/>
      <c r="Q98" s="98"/>
    </row>
    <row r="99" spans="1:17" s="1" customFormat="1" ht="78" customHeight="1" x14ac:dyDescent="0.25">
      <c r="A99" s="90" t="s">
        <v>90</v>
      </c>
      <c r="B99" s="91"/>
      <c r="C99" s="91"/>
      <c r="D99" s="91"/>
      <c r="E99" s="91"/>
      <c r="F99" s="91"/>
      <c r="G99" s="91"/>
      <c r="H99" s="91"/>
      <c r="I99" s="91"/>
      <c r="J99" s="91"/>
      <c r="K99" s="91"/>
      <c r="L99" s="91"/>
      <c r="M99" s="91"/>
      <c r="N99" s="91"/>
      <c r="O99" s="91"/>
      <c r="P99" s="91"/>
      <c r="Q99" s="92"/>
    </row>
    <row r="100" spans="1:17" s="1" customFormat="1" ht="48" customHeight="1" x14ac:dyDescent="0.25">
      <c r="A100" s="67" t="s">
        <v>74</v>
      </c>
      <c r="B100" s="68"/>
      <c r="C100" s="68"/>
      <c r="D100" s="68"/>
      <c r="E100" s="68"/>
      <c r="F100" s="68"/>
      <c r="G100" s="68"/>
      <c r="H100" s="68"/>
      <c r="I100" s="68"/>
      <c r="J100" s="68"/>
      <c r="K100" s="68"/>
      <c r="L100" s="68"/>
      <c r="M100" s="68"/>
      <c r="N100" s="68"/>
      <c r="O100" s="68"/>
      <c r="P100" s="68"/>
      <c r="Q100" s="69"/>
    </row>
    <row r="101" spans="1:17" s="1" customFormat="1" ht="79.5" customHeight="1" x14ac:dyDescent="0.25">
      <c r="A101" s="67" t="s">
        <v>321</v>
      </c>
      <c r="B101" s="68"/>
      <c r="C101" s="68"/>
      <c r="D101" s="68"/>
      <c r="E101" s="68"/>
      <c r="F101" s="68"/>
      <c r="G101" s="68"/>
      <c r="H101" s="68"/>
      <c r="I101" s="68"/>
      <c r="J101" s="68"/>
      <c r="K101" s="68"/>
      <c r="L101" s="68"/>
      <c r="M101" s="68"/>
      <c r="N101" s="68"/>
      <c r="O101" s="68"/>
      <c r="P101" s="68"/>
      <c r="Q101" s="69"/>
    </row>
    <row r="102" spans="1:17" s="1" customFormat="1" ht="30.75" customHeight="1" x14ac:dyDescent="0.25">
      <c r="A102" s="70" t="s">
        <v>341</v>
      </c>
      <c r="B102" s="71"/>
      <c r="C102" s="71"/>
      <c r="D102" s="71"/>
      <c r="E102" s="71"/>
      <c r="F102" s="71"/>
      <c r="G102" s="71"/>
      <c r="H102" s="71"/>
      <c r="I102" s="71"/>
      <c r="J102" s="71"/>
      <c r="K102" s="71"/>
      <c r="L102" s="71"/>
      <c r="M102" s="71"/>
      <c r="N102" s="71"/>
      <c r="O102" s="71"/>
      <c r="P102" s="71"/>
      <c r="Q102" s="72"/>
    </row>
    <row r="103" spans="1:17" s="1" customFormat="1" x14ac:dyDescent="0.25">
      <c r="A103" s="73"/>
      <c r="B103" s="74"/>
      <c r="C103" s="74"/>
      <c r="D103" s="74"/>
      <c r="E103" s="74"/>
      <c r="F103" s="74"/>
      <c r="G103" s="74"/>
      <c r="H103" s="74"/>
      <c r="I103" s="74"/>
      <c r="J103" s="74"/>
      <c r="K103" s="74"/>
      <c r="L103" s="74"/>
      <c r="M103" s="74"/>
      <c r="N103" s="74"/>
      <c r="O103" s="74"/>
      <c r="P103" s="74"/>
      <c r="Q103" s="75"/>
    </row>
    <row r="104" spans="1:17" s="1" customFormat="1" x14ac:dyDescent="0.25">
      <c r="A104" s="76" t="s">
        <v>233</v>
      </c>
      <c r="B104" s="77"/>
      <c r="C104" s="77"/>
      <c r="D104" s="77"/>
      <c r="E104" s="77"/>
      <c r="F104" s="77"/>
      <c r="G104" s="77"/>
      <c r="H104" s="77"/>
      <c r="I104" s="77"/>
      <c r="J104" s="77"/>
      <c r="K104" s="77"/>
      <c r="L104" s="77"/>
      <c r="M104" s="77"/>
      <c r="N104" s="77"/>
      <c r="O104" s="77"/>
      <c r="P104" s="77"/>
      <c r="Q104" s="78"/>
    </row>
    <row r="105" spans="1:17" s="1" customFormat="1" x14ac:dyDescent="0.25">
      <c r="A105" s="103" t="s">
        <v>346</v>
      </c>
      <c r="B105" s="104"/>
      <c r="C105" s="104"/>
      <c r="D105" s="104"/>
      <c r="E105" s="104"/>
      <c r="F105" s="104"/>
      <c r="G105" s="104"/>
      <c r="H105" s="104"/>
      <c r="I105" s="104"/>
      <c r="J105" s="104"/>
      <c r="K105" s="104"/>
      <c r="L105" s="104"/>
      <c r="M105" s="104"/>
      <c r="N105" s="104"/>
      <c r="O105" s="104"/>
      <c r="P105" s="104"/>
      <c r="Q105" s="105"/>
    </row>
    <row r="106" spans="1:17" s="1" customFormat="1" x14ac:dyDescent="0.25">
      <c r="A106" s="364"/>
      <c r="B106" s="210"/>
      <c r="C106" s="210"/>
      <c r="D106" s="210"/>
      <c r="E106" s="210"/>
      <c r="F106" s="210"/>
      <c r="G106" s="210"/>
      <c r="H106" s="210"/>
      <c r="I106" s="210"/>
      <c r="J106" s="210"/>
      <c r="K106" s="210"/>
      <c r="L106" s="210"/>
      <c r="M106" s="210"/>
      <c r="N106" s="210"/>
      <c r="O106" s="210"/>
      <c r="P106" s="210"/>
      <c r="Q106" s="365"/>
    </row>
    <row r="107" spans="1:17" s="1" customFormat="1" x14ac:dyDescent="0.25">
      <c r="A107" s="76" t="s">
        <v>157</v>
      </c>
      <c r="B107" s="77"/>
      <c r="C107" s="77"/>
      <c r="D107" s="77"/>
      <c r="E107" s="77"/>
      <c r="F107" s="77"/>
      <c r="G107" s="77"/>
      <c r="H107" s="77"/>
      <c r="I107" s="77"/>
      <c r="J107" s="77"/>
      <c r="K107" s="77"/>
      <c r="L107" s="77"/>
      <c r="M107" s="77"/>
      <c r="N107" s="77"/>
      <c r="O107" s="77"/>
      <c r="P107" s="77"/>
      <c r="Q107" s="78"/>
    </row>
    <row r="108" spans="1:17" s="1" customFormat="1" x14ac:dyDescent="0.25">
      <c r="A108" s="306" t="s">
        <v>347</v>
      </c>
      <c r="B108" s="307"/>
      <c r="C108" s="307"/>
      <c r="D108" s="307"/>
      <c r="E108" s="307"/>
      <c r="F108" s="307"/>
      <c r="G108" s="307"/>
      <c r="H108" s="307"/>
      <c r="I108" s="307"/>
      <c r="J108" s="307"/>
      <c r="K108" s="307"/>
      <c r="L108" s="307"/>
      <c r="M108" s="307"/>
      <c r="N108" s="307"/>
      <c r="O108" s="307"/>
      <c r="P108" s="307"/>
      <c r="Q108" s="308"/>
    </row>
    <row r="109" spans="1:17" s="1" customFormat="1" x14ac:dyDescent="0.25">
      <c r="A109" s="173"/>
      <c r="B109" s="174"/>
      <c r="C109" s="174"/>
      <c r="D109" s="174"/>
      <c r="E109" s="174"/>
      <c r="F109" s="174"/>
      <c r="G109" s="174"/>
      <c r="H109" s="174"/>
      <c r="I109" s="174"/>
      <c r="J109" s="174"/>
      <c r="K109" s="174"/>
      <c r="L109" s="174"/>
      <c r="M109" s="174"/>
      <c r="N109" s="174"/>
      <c r="O109" s="174"/>
      <c r="P109" s="174"/>
      <c r="Q109" s="175"/>
    </row>
    <row r="110" spans="1:17" s="1" customFormat="1" ht="19.5" customHeight="1" x14ac:dyDescent="0.25">
      <c r="A110" s="76" t="s">
        <v>158</v>
      </c>
      <c r="B110" s="77"/>
      <c r="C110" s="77"/>
      <c r="D110" s="77"/>
      <c r="E110" s="77"/>
      <c r="F110" s="77"/>
      <c r="G110" s="77"/>
      <c r="H110" s="77"/>
      <c r="I110" s="77"/>
      <c r="J110" s="77"/>
      <c r="K110" s="77"/>
      <c r="L110" s="77"/>
      <c r="M110" s="77"/>
      <c r="N110" s="77"/>
      <c r="O110" s="77"/>
      <c r="P110" s="77"/>
      <c r="Q110" s="78"/>
    </row>
    <row r="111" spans="1:17" s="1" customFormat="1" x14ac:dyDescent="0.25">
      <c r="A111" s="79" t="s">
        <v>348</v>
      </c>
      <c r="B111" s="80"/>
      <c r="C111" s="80"/>
      <c r="D111" s="80"/>
      <c r="E111" s="80"/>
      <c r="F111" s="80"/>
      <c r="G111" s="80"/>
      <c r="H111" s="80"/>
      <c r="I111" s="80"/>
      <c r="J111" s="80"/>
      <c r="K111" s="80"/>
      <c r="L111" s="80"/>
      <c r="M111" s="80"/>
      <c r="N111" s="80"/>
      <c r="O111" s="80"/>
      <c r="P111" s="80"/>
      <c r="Q111" s="81"/>
    </row>
    <row r="112" spans="1:17" s="1" customFormat="1" x14ac:dyDescent="0.25">
      <c r="A112" s="82"/>
      <c r="B112" s="83"/>
      <c r="C112" s="83"/>
      <c r="D112" s="83"/>
      <c r="E112" s="83"/>
      <c r="F112" s="83"/>
      <c r="G112" s="83"/>
      <c r="H112" s="83"/>
      <c r="I112" s="83"/>
      <c r="J112" s="83"/>
      <c r="K112" s="83"/>
      <c r="L112" s="83"/>
      <c r="M112" s="83"/>
      <c r="N112" s="83"/>
      <c r="O112" s="83"/>
      <c r="P112" s="83"/>
      <c r="Q112" s="84"/>
    </row>
    <row r="113" spans="1:17" s="1" customFormat="1" ht="21.75" customHeight="1" x14ac:dyDescent="0.25">
      <c r="A113" s="85" t="s">
        <v>235</v>
      </c>
      <c r="B113" s="86"/>
      <c r="C113" s="86"/>
      <c r="D113" s="86"/>
      <c r="E113" s="86"/>
      <c r="F113" s="86"/>
      <c r="G113" s="86"/>
      <c r="H113" s="86"/>
      <c r="I113" s="86"/>
      <c r="J113" s="86"/>
      <c r="K113" s="86"/>
      <c r="L113" s="86"/>
      <c r="M113" s="86"/>
      <c r="N113" s="86"/>
      <c r="O113" s="86"/>
      <c r="P113" s="86"/>
      <c r="Q113" s="87"/>
    </row>
    <row r="114" spans="1:17" s="1" customFormat="1" ht="36" customHeight="1" x14ac:dyDescent="0.25">
      <c r="A114" s="70" t="s">
        <v>234</v>
      </c>
      <c r="B114" s="71"/>
      <c r="C114" s="71"/>
      <c r="D114" s="71"/>
      <c r="E114" s="71"/>
      <c r="F114" s="71"/>
      <c r="G114" s="71"/>
      <c r="H114" s="71"/>
      <c r="I114" s="71"/>
      <c r="J114" s="71"/>
      <c r="K114" s="71"/>
      <c r="L114" s="71"/>
      <c r="M114" s="71"/>
      <c r="N114" s="71"/>
      <c r="O114" s="71"/>
      <c r="P114" s="71"/>
      <c r="Q114" s="72"/>
    </row>
    <row r="115" spans="1:17" ht="27.75" customHeight="1" x14ac:dyDescent="0.25">
      <c r="A115" s="245" t="s">
        <v>184</v>
      </c>
      <c r="B115" s="195"/>
      <c r="C115" s="195"/>
      <c r="D115" s="195"/>
      <c r="E115" s="195"/>
      <c r="F115" s="195"/>
      <c r="G115" s="195"/>
      <c r="H115" s="195"/>
      <c r="I115" s="195"/>
      <c r="J115" s="195"/>
      <c r="K115" s="195"/>
      <c r="L115" s="195"/>
      <c r="M115" s="195"/>
      <c r="N115" s="195"/>
      <c r="O115" s="195"/>
      <c r="P115" s="195"/>
      <c r="Q115" s="196"/>
    </row>
    <row r="116" spans="1:17" x14ac:dyDescent="0.25">
      <c r="A116" s="364"/>
      <c r="B116" s="210"/>
      <c r="C116" s="210"/>
      <c r="D116" s="210"/>
      <c r="E116" s="210"/>
      <c r="F116" s="210"/>
      <c r="G116" s="210"/>
      <c r="H116" s="210"/>
      <c r="I116" s="210"/>
      <c r="J116" s="210"/>
      <c r="K116" s="210"/>
      <c r="L116" s="210"/>
      <c r="M116" s="210"/>
      <c r="N116" s="210"/>
      <c r="O116" s="210"/>
      <c r="P116" s="210"/>
      <c r="Q116" s="365"/>
    </row>
    <row r="117" spans="1:17" s="1" customFormat="1" ht="28.5" customHeight="1" x14ac:dyDescent="0.25">
      <c r="A117" s="146" t="s">
        <v>159</v>
      </c>
      <c r="B117" s="146"/>
      <c r="C117" s="146"/>
      <c r="D117" s="146"/>
      <c r="E117" s="146"/>
      <c r="F117" s="146"/>
      <c r="G117" s="146"/>
      <c r="H117" s="146"/>
      <c r="I117" s="146"/>
      <c r="J117" s="146"/>
      <c r="K117" s="146"/>
      <c r="L117" s="146"/>
      <c r="M117" s="146"/>
      <c r="N117" s="146"/>
      <c r="O117" s="146"/>
      <c r="P117" s="146"/>
      <c r="Q117" s="146"/>
    </row>
    <row r="118" spans="1:17" s="1" customFormat="1" ht="18.75" x14ac:dyDescent="0.25">
      <c r="A118" s="325"/>
      <c r="B118" s="326"/>
      <c r="C118" s="326"/>
      <c r="D118" s="326"/>
      <c r="E118" s="326"/>
      <c r="F118" s="326"/>
      <c r="G118" s="326"/>
      <c r="H118" s="326"/>
      <c r="I118" s="326"/>
      <c r="J118" s="326"/>
      <c r="K118" s="326"/>
      <c r="L118" s="326"/>
      <c r="M118" s="326"/>
      <c r="N118" s="326"/>
      <c r="O118" s="326"/>
      <c r="P118" s="326"/>
      <c r="Q118" s="327"/>
    </row>
    <row r="119" spans="1:17" s="1" customFormat="1" ht="25.5" customHeight="1" x14ac:dyDescent="0.25">
      <c r="A119" s="215" t="s">
        <v>160</v>
      </c>
      <c r="B119" s="215"/>
      <c r="C119" s="215"/>
      <c r="D119" s="215"/>
      <c r="E119" s="215"/>
      <c r="F119" s="215"/>
      <c r="G119" s="215"/>
      <c r="H119" s="215"/>
      <c r="I119" s="215"/>
      <c r="J119" s="215"/>
      <c r="K119" s="215"/>
      <c r="L119" s="215"/>
      <c r="M119" s="215"/>
      <c r="N119" s="215"/>
      <c r="O119" s="215"/>
      <c r="P119" s="215"/>
      <c r="Q119" s="215"/>
    </row>
    <row r="120" spans="1:17" s="1" customFormat="1" ht="15.75" x14ac:dyDescent="0.25">
      <c r="A120" s="309"/>
      <c r="B120" s="310"/>
      <c r="C120" s="310"/>
      <c r="D120" s="310"/>
      <c r="E120" s="310"/>
      <c r="F120" s="310"/>
      <c r="G120" s="310"/>
      <c r="H120" s="310"/>
      <c r="I120" s="310"/>
      <c r="J120" s="310"/>
      <c r="K120" s="310"/>
      <c r="L120" s="310"/>
      <c r="M120" s="310"/>
      <c r="N120" s="310"/>
      <c r="O120" s="310"/>
      <c r="P120" s="310"/>
      <c r="Q120" s="311"/>
    </row>
    <row r="121" spans="1:17" s="1" customFormat="1" ht="19.5" customHeight="1" x14ac:dyDescent="0.25">
      <c r="A121" s="321" t="s">
        <v>197</v>
      </c>
      <c r="B121" s="322"/>
      <c r="C121" s="322"/>
      <c r="D121" s="322"/>
      <c r="E121" s="322"/>
      <c r="F121" s="322"/>
      <c r="G121" s="322"/>
      <c r="H121" s="322"/>
      <c r="I121" s="322"/>
      <c r="J121" s="322"/>
      <c r="K121" s="322"/>
      <c r="L121" s="322"/>
      <c r="M121" s="322"/>
      <c r="N121" s="322"/>
      <c r="O121" s="322"/>
      <c r="P121" s="322"/>
      <c r="Q121" s="323"/>
    </row>
    <row r="122" spans="1:17" s="1" customFormat="1" ht="32.25" customHeight="1" x14ac:dyDescent="0.25">
      <c r="A122" s="324" t="s">
        <v>407</v>
      </c>
      <c r="B122" s="324"/>
      <c r="C122" s="324"/>
      <c r="D122" s="324"/>
      <c r="E122" s="324"/>
      <c r="F122" s="324"/>
      <c r="G122" s="324"/>
      <c r="H122" s="324"/>
      <c r="I122" s="324"/>
      <c r="J122" s="324"/>
      <c r="K122" s="324"/>
      <c r="L122" s="324"/>
      <c r="M122" s="324"/>
      <c r="N122" s="324"/>
      <c r="O122" s="324"/>
      <c r="P122" s="324"/>
      <c r="Q122" s="324"/>
    </row>
    <row r="123" spans="1:17" s="1" customFormat="1" x14ac:dyDescent="0.25">
      <c r="A123" s="303"/>
      <c r="B123" s="304"/>
      <c r="C123" s="304"/>
      <c r="D123" s="304"/>
      <c r="E123" s="304"/>
      <c r="F123" s="304"/>
      <c r="G123" s="304"/>
      <c r="H123" s="304"/>
      <c r="I123" s="304"/>
      <c r="J123" s="304"/>
      <c r="K123" s="304"/>
      <c r="L123" s="304"/>
      <c r="M123" s="304"/>
      <c r="N123" s="304"/>
      <c r="O123" s="304"/>
      <c r="P123" s="304"/>
      <c r="Q123" s="305"/>
    </row>
    <row r="124" spans="1:17" s="1" customFormat="1" ht="18" customHeight="1" x14ac:dyDescent="0.25">
      <c r="A124" s="58" t="s">
        <v>3</v>
      </c>
      <c r="B124" s="59"/>
      <c r="C124" s="59"/>
      <c r="D124" s="59"/>
      <c r="E124" s="59"/>
      <c r="F124" s="59"/>
      <c r="G124" s="59"/>
      <c r="H124" s="59"/>
      <c r="I124" s="59"/>
      <c r="J124" s="59"/>
      <c r="K124" s="59"/>
      <c r="L124" s="59"/>
      <c r="M124" s="61">
        <f>SUM(K125:L128)</f>
        <v>286345501.68000001</v>
      </c>
      <c r="N124" s="61"/>
      <c r="O124" s="61"/>
      <c r="P124" s="61"/>
      <c r="Q124" s="61"/>
    </row>
    <row r="125" spans="1:17" s="1" customFormat="1" x14ac:dyDescent="0.25">
      <c r="A125" s="62" t="s">
        <v>322</v>
      </c>
      <c r="B125" s="62"/>
      <c r="C125" s="62"/>
      <c r="D125" s="62"/>
      <c r="E125" s="62"/>
      <c r="F125" s="62"/>
      <c r="G125" s="62"/>
      <c r="H125" s="62"/>
      <c r="I125" s="62"/>
      <c r="J125" s="62"/>
      <c r="K125" s="122">
        <v>4821789.5</v>
      </c>
      <c r="L125" s="125"/>
      <c r="M125" s="312"/>
      <c r="N125" s="313"/>
      <c r="O125" s="313"/>
      <c r="P125" s="313"/>
      <c r="Q125" s="314"/>
    </row>
    <row r="126" spans="1:17" s="1" customFormat="1" x14ac:dyDescent="0.25">
      <c r="A126" s="62" t="s">
        <v>342</v>
      </c>
      <c r="B126" s="62"/>
      <c r="C126" s="62"/>
      <c r="D126" s="62"/>
      <c r="E126" s="62"/>
      <c r="F126" s="62"/>
      <c r="G126" s="62"/>
      <c r="H126" s="62"/>
      <c r="I126" s="62"/>
      <c r="J126" s="62"/>
      <c r="K126" s="122">
        <v>157315511.69999999</v>
      </c>
      <c r="L126" s="125"/>
      <c r="M126" s="315"/>
      <c r="N126" s="316"/>
      <c r="O126" s="316"/>
      <c r="P126" s="316"/>
      <c r="Q126" s="317"/>
    </row>
    <row r="127" spans="1:17" s="1" customFormat="1" ht="15" customHeight="1" x14ac:dyDescent="0.25">
      <c r="A127" s="63" t="s">
        <v>343</v>
      </c>
      <c r="B127" s="63"/>
      <c r="C127" s="63"/>
      <c r="D127" s="63"/>
      <c r="E127" s="63"/>
      <c r="F127" s="63"/>
      <c r="G127" s="63"/>
      <c r="H127" s="63"/>
      <c r="I127" s="63"/>
      <c r="J127" s="63"/>
      <c r="K127" s="122">
        <v>108870095.06</v>
      </c>
      <c r="L127" s="125"/>
      <c r="M127" s="315"/>
      <c r="N127" s="316"/>
      <c r="O127" s="316"/>
      <c r="P127" s="316"/>
      <c r="Q127" s="317"/>
    </row>
    <row r="128" spans="1:17" s="1" customFormat="1" ht="15" customHeight="1" x14ac:dyDescent="0.25">
      <c r="A128" s="62" t="s">
        <v>42</v>
      </c>
      <c r="B128" s="62"/>
      <c r="C128" s="62"/>
      <c r="D128" s="62"/>
      <c r="E128" s="62"/>
      <c r="F128" s="62"/>
      <c r="G128" s="62"/>
      <c r="H128" s="62"/>
      <c r="I128" s="62"/>
      <c r="J128" s="62"/>
      <c r="K128" s="122">
        <v>15338105.42</v>
      </c>
      <c r="L128" s="125"/>
      <c r="M128" s="318"/>
      <c r="N128" s="319"/>
      <c r="O128" s="319"/>
      <c r="P128" s="319"/>
      <c r="Q128" s="320"/>
    </row>
    <row r="129" spans="1:17" s="1" customFormat="1" ht="18" customHeight="1" x14ac:dyDescent="0.25">
      <c r="A129" s="58" t="s">
        <v>5</v>
      </c>
      <c r="B129" s="59"/>
      <c r="C129" s="59"/>
      <c r="D129" s="59"/>
      <c r="E129" s="59"/>
      <c r="F129" s="59"/>
      <c r="G129" s="59"/>
      <c r="H129" s="59"/>
      <c r="I129" s="59"/>
      <c r="J129" s="59"/>
      <c r="K129" s="59"/>
      <c r="L129" s="60"/>
      <c r="M129" s="61">
        <f>SUM(K130:L132)</f>
        <v>109420621</v>
      </c>
      <c r="N129" s="61"/>
      <c r="O129" s="61"/>
      <c r="P129" s="61"/>
      <c r="Q129" s="61"/>
    </row>
    <row r="130" spans="1:17" s="1" customFormat="1" x14ac:dyDescent="0.25">
      <c r="A130" s="62" t="s">
        <v>323</v>
      </c>
      <c r="B130" s="62"/>
      <c r="C130" s="62"/>
      <c r="D130" s="62"/>
      <c r="E130" s="62"/>
      <c r="F130" s="62"/>
      <c r="G130" s="62"/>
      <c r="H130" s="62"/>
      <c r="I130" s="62"/>
      <c r="J130" s="62"/>
      <c r="K130" s="122">
        <v>25883560.68</v>
      </c>
      <c r="L130" s="125"/>
      <c r="M130" s="312"/>
      <c r="N130" s="313"/>
      <c r="O130" s="313"/>
      <c r="P130" s="313"/>
      <c r="Q130" s="314"/>
    </row>
    <row r="131" spans="1:17" s="1" customFormat="1" x14ac:dyDescent="0.25">
      <c r="A131" s="62" t="s">
        <v>43</v>
      </c>
      <c r="B131" s="62"/>
      <c r="C131" s="62"/>
      <c r="D131" s="62"/>
      <c r="E131" s="62"/>
      <c r="F131" s="62"/>
      <c r="G131" s="62"/>
      <c r="H131" s="62"/>
      <c r="I131" s="62"/>
      <c r="J131" s="62"/>
      <c r="K131" s="122">
        <v>2473921.73</v>
      </c>
      <c r="L131" s="125"/>
      <c r="M131" s="315"/>
      <c r="N131" s="316"/>
      <c r="O131" s="316"/>
      <c r="P131" s="316"/>
      <c r="Q131" s="317"/>
    </row>
    <row r="132" spans="1:17" s="1" customFormat="1" ht="15" customHeight="1" x14ac:dyDescent="0.25">
      <c r="A132" s="63" t="s">
        <v>6</v>
      </c>
      <c r="B132" s="63"/>
      <c r="C132" s="63"/>
      <c r="D132" s="63"/>
      <c r="E132" s="63"/>
      <c r="F132" s="63"/>
      <c r="G132" s="63"/>
      <c r="H132" s="63"/>
      <c r="I132" s="63"/>
      <c r="J132" s="63"/>
      <c r="K132" s="122">
        <v>81063138.590000004</v>
      </c>
      <c r="L132" s="125"/>
      <c r="M132" s="318"/>
      <c r="N132" s="319"/>
      <c r="O132" s="319"/>
      <c r="P132" s="319"/>
      <c r="Q132" s="320"/>
    </row>
    <row r="133" spans="1:17" s="1" customFormat="1" ht="18.75" customHeight="1" x14ac:dyDescent="0.25">
      <c r="A133" s="58" t="s">
        <v>7</v>
      </c>
      <c r="B133" s="59"/>
      <c r="C133" s="59"/>
      <c r="D133" s="59"/>
      <c r="E133" s="59"/>
      <c r="F133" s="59"/>
      <c r="G133" s="59"/>
      <c r="H133" s="59"/>
      <c r="I133" s="59"/>
      <c r="J133" s="59"/>
      <c r="K133" s="59"/>
      <c r="L133" s="60"/>
      <c r="M133" s="61">
        <f>SUM(K134)</f>
        <v>15950961.220000001</v>
      </c>
      <c r="N133" s="61"/>
      <c r="O133" s="61"/>
      <c r="P133" s="61"/>
      <c r="Q133" s="61"/>
    </row>
    <row r="134" spans="1:17" s="1" customFormat="1" ht="15" customHeight="1" x14ac:dyDescent="0.25">
      <c r="A134" s="62" t="s">
        <v>29</v>
      </c>
      <c r="B134" s="62"/>
      <c r="C134" s="62"/>
      <c r="D134" s="62"/>
      <c r="E134" s="62"/>
      <c r="F134" s="62"/>
      <c r="G134" s="62"/>
      <c r="H134" s="62"/>
      <c r="I134" s="62"/>
      <c r="J134" s="62"/>
      <c r="K134" s="122">
        <v>15950961.220000001</v>
      </c>
      <c r="L134" s="125"/>
      <c r="M134" s="121"/>
      <c r="N134" s="121"/>
      <c r="O134" s="121"/>
      <c r="P134" s="121"/>
      <c r="Q134" s="121"/>
    </row>
    <row r="135" spans="1:17" s="1" customFormat="1" ht="17.25" customHeight="1" x14ac:dyDescent="0.25">
      <c r="A135" s="58" t="s">
        <v>8</v>
      </c>
      <c r="B135" s="59"/>
      <c r="C135" s="59"/>
      <c r="D135" s="59"/>
      <c r="E135" s="59"/>
      <c r="F135" s="59"/>
      <c r="G135" s="59"/>
      <c r="H135" s="59"/>
      <c r="I135" s="59"/>
      <c r="J135" s="59"/>
      <c r="K135" s="59"/>
      <c r="L135" s="60"/>
      <c r="M135" s="61">
        <f>SUM(K136:L140)</f>
        <v>8568129.5899999999</v>
      </c>
      <c r="N135" s="61"/>
      <c r="O135" s="61"/>
      <c r="P135" s="61"/>
      <c r="Q135" s="61"/>
    </row>
    <row r="136" spans="1:17" s="1" customFormat="1" x14ac:dyDescent="0.25">
      <c r="A136" s="62" t="s">
        <v>4</v>
      </c>
      <c r="B136" s="62"/>
      <c r="C136" s="62"/>
      <c r="D136" s="62"/>
      <c r="E136" s="62"/>
      <c r="F136" s="62"/>
      <c r="G136" s="62"/>
      <c r="H136" s="62"/>
      <c r="I136" s="62"/>
      <c r="J136" s="62"/>
      <c r="K136" s="122">
        <v>4348740.6500000004</v>
      </c>
      <c r="L136" s="125"/>
      <c r="M136" s="312"/>
      <c r="N136" s="313"/>
      <c r="O136" s="313"/>
      <c r="P136" s="313"/>
      <c r="Q136" s="314"/>
    </row>
    <row r="137" spans="1:17" s="1" customFormat="1" ht="15" hidden="1" customHeight="1" x14ac:dyDescent="0.25">
      <c r="A137" s="62" t="s">
        <v>58</v>
      </c>
      <c r="B137" s="62"/>
      <c r="C137" s="62"/>
      <c r="D137" s="62"/>
      <c r="E137" s="62"/>
      <c r="F137" s="62"/>
      <c r="G137" s="62"/>
      <c r="H137" s="62"/>
      <c r="I137" s="62"/>
      <c r="J137" s="62"/>
      <c r="K137" s="122">
        <v>0</v>
      </c>
      <c r="L137" s="125"/>
      <c r="M137" s="315"/>
      <c r="N137" s="316"/>
      <c r="O137" s="316"/>
      <c r="P137" s="316"/>
      <c r="Q137" s="317"/>
    </row>
    <row r="138" spans="1:17" s="1" customFormat="1" x14ac:dyDescent="0.25">
      <c r="A138" s="62" t="s">
        <v>137</v>
      </c>
      <c r="B138" s="62"/>
      <c r="C138" s="62"/>
      <c r="D138" s="62"/>
      <c r="E138" s="62"/>
      <c r="F138" s="62"/>
      <c r="G138" s="62"/>
      <c r="H138" s="62"/>
      <c r="I138" s="62"/>
      <c r="J138" s="62"/>
      <c r="K138" s="122">
        <v>3772250</v>
      </c>
      <c r="L138" s="125"/>
      <c r="M138" s="315"/>
      <c r="N138" s="316"/>
      <c r="O138" s="316"/>
      <c r="P138" s="316"/>
      <c r="Q138" s="317"/>
    </row>
    <row r="139" spans="1:17" s="1" customFormat="1" x14ac:dyDescent="0.25">
      <c r="A139" s="62" t="s">
        <v>324</v>
      </c>
      <c r="B139" s="62"/>
      <c r="C139" s="62"/>
      <c r="D139" s="62"/>
      <c r="E139" s="62"/>
      <c r="F139" s="62"/>
      <c r="G139" s="62"/>
      <c r="H139" s="62"/>
      <c r="I139" s="62"/>
      <c r="J139" s="62"/>
      <c r="K139" s="122">
        <v>72011.47</v>
      </c>
      <c r="L139" s="125"/>
      <c r="M139" s="315"/>
      <c r="N139" s="316"/>
      <c r="O139" s="316"/>
      <c r="P139" s="316"/>
      <c r="Q139" s="317"/>
    </row>
    <row r="140" spans="1:17" s="1" customFormat="1" x14ac:dyDescent="0.25">
      <c r="A140" s="120" t="s">
        <v>9</v>
      </c>
      <c r="B140" s="120"/>
      <c r="C140" s="120"/>
      <c r="D140" s="120"/>
      <c r="E140" s="120"/>
      <c r="F140" s="120"/>
      <c r="G140" s="120"/>
      <c r="H140" s="120"/>
      <c r="I140" s="120"/>
      <c r="J140" s="120"/>
      <c r="K140" s="122">
        <v>375127.47</v>
      </c>
      <c r="L140" s="125"/>
      <c r="M140" s="318"/>
      <c r="N140" s="319"/>
      <c r="O140" s="319"/>
      <c r="P140" s="319"/>
      <c r="Q140" s="320"/>
    </row>
    <row r="141" spans="1:17" s="1" customFormat="1" ht="16.5" customHeight="1" x14ac:dyDescent="0.25">
      <c r="A141" s="213" t="s">
        <v>68</v>
      </c>
      <c r="B141" s="213"/>
      <c r="C141" s="213"/>
      <c r="D141" s="213"/>
      <c r="E141" s="213"/>
      <c r="F141" s="213"/>
      <c r="G141" s="213"/>
      <c r="H141" s="213"/>
      <c r="I141" s="213"/>
      <c r="J141" s="213"/>
      <c r="K141" s="61">
        <f>+M124+M129+M133+M135</f>
        <v>420285213.49000001</v>
      </c>
      <c r="L141" s="61"/>
      <c r="M141" s="61"/>
      <c r="N141" s="61"/>
      <c r="O141" s="61"/>
      <c r="P141" s="61"/>
      <c r="Q141" s="61"/>
    </row>
    <row r="142" spans="1:17" s="1" customFormat="1" ht="19.5" customHeight="1" x14ac:dyDescent="0.25">
      <c r="A142" s="132"/>
      <c r="B142" s="133"/>
      <c r="C142" s="133"/>
      <c r="D142" s="133"/>
      <c r="E142" s="133"/>
      <c r="F142" s="133"/>
      <c r="G142" s="133"/>
      <c r="H142" s="133"/>
      <c r="I142" s="133"/>
      <c r="J142" s="133"/>
      <c r="K142" s="133"/>
      <c r="L142" s="133"/>
      <c r="M142" s="133"/>
      <c r="N142" s="133"/>
      <c r="O142" s="133"/>
      <c r="P142" s="133"/>
      <c r="Q142" s="134"/>
    </row>
    <row r="143" spans="1:17" s="1" customFormat="1" ht="18.75" customHeight="1" x14ac:dyDescent="0.25">
      <c r="A143" s="341" t="s">
        <v>185</v>
      </c>
      <c r="B143" s="341"/>
      <c r="C143" s="341"/>
      <c r="D143" s="341"/>
      <c r="E143" s="341"/>
      <c r="F143" s="341"/>
      <c r="G143" s="341"/>
      <c r="H143" s="341"/>
      <c r="I143" s="341"/>
      <c r="J143" s="341"/>
      <c r="K143" s="341"/>
      <c r="L143" s="341"/>
      <c r="M143" s="341"/>
      <c r="N143" s="341"/>
      <c r="O143" s="341"/>
      <c r="P143" s="341"/>
      <c r="Q143" s="341"/>
    </row>
    <row r="144" spans="1:17" s="1" customFormat="1" ht="38.25" customHeight="1" x14ac:dyDescent="0.25">
      <c r="A144" s="157" t="s">
        <v>397</v>
      </c>
      <c r="B144" s="158"/>
      <c r="C144" s="158"/>
      <c r="D144" s="158"/>
      <c r="E144" s="158"/>
      <c r="F144" s="158"/>
      <c r="G144" s="158"/>
      <c r="H144" s="158"/>
      <c r="I144" s="158"/>
      <c r="J144" s="158"/>
      <c r="K144" s="158"/>
      <c r="L144" s="158"/>
      <c r="M144" s="158"/>
      <c r="N144" s="158"/>
      <c r="O144" s="158"/>
      <c r="P144" s="158"/>
      <c r="Q144" s="159"/>
    </row>
    <row r="145" spans="1:17" s="1" customFormat="1" x14ac:dyDescent="0.25">
      <c r="A145" s="213" t="s">
        <v>10</v>
      </c>
      <c r="B145" s="213"/>
      <c r="C145" s="213"/>
      <c r="D145" s="213"/>
      <c r="E145" s="213"/>
      <c r="F145" s="213"/>
      <c r="G145" s="213"/>
      <c r="H145" s="213"/>
      <c r="I145" s="213"/>
      <c r="J145" s="213"/>
      <c r="K145" s="213"/>
      <c r="L145" s="213"/>
      <c r="M145" s="391">
        <f>SUM(K146:L157)</f>
        <v>1125122202.9499998</v>
      </c>
      <c r="N145" s="391"/>
      <c r="O145" s="391"/>
      <c r="P145" s="391"/>
      <c r="Q145" s="391"/>
    </row>
    <row r="146" spans="1:17" s="1" customFormat="1" ht="18.75" customHeight="1" x14ac:dyDescent="0.25">
      <c r="A146" s="62" t="s">
        <v>11</v>
      </c>
      <c r="B146" s="62"/>
      <c r="C146" s="62"/>
      <c r="D146" s="62"/>
      <c r="E146" s="62"/>
      <c r="F146" s="62"/>
      <c r="G146" s="62"/>
      <c r="H146" s="62"/>
      <c r="I146" s="62"/>
      <c r="J146" s="62"/>
      <c r="K146" s="121">
        <v>893723339</v>
      </c>
      <c r="L146" s="122"/>
      <c r="M146" s="312"/>
      <c r="N146" s="313"/>
      <c r="O146" s="313"/>
      <c r="P146" s="313"/>
      <c r="Q146" s="314"/>
    </row>
    <row r="147" spans="1:17" s="1" customFormat="1" ht="16.5" customHeight="1" x14ac:dyDescent="0.25">
      <c r="A147" s="62" t="s">
        <v>360</v>
      </c>
      <c r="B147" s="62"/>
      <c r="C147" s="62"/>
      <c r="D147" s="62"/>
      <c r="E147" s="62"/>
      <c r="F147" s="62"/>
      <c r="G147" s="62"/>
      <c r="H147" s="62"/>
      <c r="I147" s="62"/>
      <c r="J147" s="62"/>
      <c r="K147" s="121">
        <v>19939064</v>
      </c>
      <c r="L147" s="122"/>
      <c r="M147" s="315"/>
      <c r="N147" s="316"/>
      <c r="O147" s="316"/>
      <c r="P147" s="316"/>
      <c r="Q147" s="317"/>
    </row>
    <row r="148" spans="1:17" s="1" customFormat="1" ht="15.75" customHeight="1" x14ac:dyDescent="0.25">
      <c r="A148" s="62" t="s">
        <v>325</v>
      </c>
      <c r="B148" s="62"/>
      <c r="C148" s="62"/>
      <c r="D148" s="62"/>
      <c r="E148" s="62"/>
      <c r="F148" s="62"/>
      <c r="G148" s="62"/>
      <c r="H148" s="62"/>
      <c r="I148" s="62"/>
      <c r="J148" s="62"/>
      <c r="K148" s="121">
        <f>2969859.48+6680836.8</f>
        <v>9650696.2799999993</v>
      </c>
      <c r="L148" s="122"/>
      <c r="M148" s="315"/>
      <c r="N148" s="316"/>
      <c r="O148" s="316"/>
      <c r="P148" s="316"/>
      <c r="Q148" s="317"/>
    </row>
    <row r="149" spans="1:17" s="1" customFormat="1" ht="17.25" customHeight="1" x14ac:dyDescent="0.25">
      <c r="A149" s="63" t="s">
        <v>326</v>
      </c>
      <c r="B149" s="63"/>
      <c r="C149" s="63"/>
      <c r="D149" s="63"/>
      <c r="E149" s="63"/>
      <c r="F149" s="63"/>
      <c r="G149" s="63"/>
      <c r="H149" s="63"/>
      <c r="I149" s="63"/>
      <c r="J149" s="63"/>
      <c r="K149" s="123">
        <f>653.09+313.89</f>
        <v>966.98</v>
      </c>
      <c r="L149" s="124"/>
      <c r="M149" s="315"/>
      <c r="N149" s="316"/>
      <c r="O149" s="316"/>
      <c r="P149" s="316"/>
      <c r="Q149" s="317"/>
    </row>
    <row r="150" spans="1:17" s="1" customFormat="1" ht="16.5" customHeight="1" x14ac:dyDescent="0.25">
      <c r="A150" s="62" t="s">
        <v>80</v>
      </c>
      <c r="B150" s="62"/>
      <c r="C150" s="62"/>
      <c r="D150" s="62"/>
      <c r="E150" s="62"/>
      <c r="F150" s="62"/>
      <c r="G150" s="62"/>
      <c r="H150" s="62"/>
      <c r="I150" s="62"/>
      <c r="J150" s="62"/>
      <c r="K150" s="121">
        <v>25770069</v>
      </c>
      <c r="L150" s="122"/>
      <c r="M150" s="315"/>
      <c r="N150" s="316"/>
      <c r="O150" s="316"/>
      <c r="P150" s="316"/>
      <c r="Q150" s="317"/>
    </row>
    <row r="151" spans="1:17" s="1" customFormat="1" ht="16.5" customHeight="1" x14ac:dyDescent="0.25">
      <c r="A151" s="63" t="s">
        <v>327</v>
      </c>
      <c r="B151" s="63"/>
      <c r="C151" s="63"/>
      <c r="D151" s="63"/>
      <c r="E151" s="63"/>
      <c r="F151" s="63"/>
      <c r="G151" s="63"/>
      <c r="H151" s="63"/>
      <c r="I151" s="63"/>
      <c r="J151" s="63"/>
      <c r="K151" s="123">
        <f>3827.64+870.88</f>
        <v>4698.5199999999995</v>
      </c>
      <c r="L151" s="124"/>
      <c r="M151" s="315"/>
      <c r="N151" s="316"/>
      <c r="O151" s="316"/>
      <c r="P151" s="316"/>
      <c r="Q151" s="317"/>
    </row>
    <row r="152" spans="1:17" s="1" customFormat="1" ht="16.5" customHeight="1" x14ac:dyDescent="0.25">
      <c r="A152" s="62" t="s">
        <v>81</v>
      </c>
      <c r="B152" s="62"/>
      <c r="C152" s="62"/>
      <c r="D152" s="62"/>
      <c r="E152" s="62"/>
      <c r="F152" s="62"/>
      <c r="G152" s="62"/>
      <c r="H152" s="62"/>
      <c r="I152" s="62"/>
      <c r="J152" s="62"/>
      <c r="K152" s="121">
        <v>137341967</v>
      </c>
      <c r="L152" s="122"/>
      <c r="M152" s="315"/>
      <c r="N152" s="316"/>
      <c r="O152" s="316"/>
      <c r="P152" s="316"/>
      <c r="Q152" s="317"/>
    </row>
    <row r="153" spans="1:17" s="1" customFormat="1" ht="16.5" customHeight="1" x14ac:dyDescent="0.25">
      <c r="A153" s="62" t="s">
        <v>328</v>
      </c>
      <c r="B153" s="62"/>
      <c r="C153" s="62"/>
      <c r="D153" s="62"/>
      <c r="E153" s="62"/>
      <c r="F153" s="62"/>
      <c r="G153" s="62"/>
      <c r="H153" s="62"/>
      <c r="I153" s="62"/>
      <c r="J153" s="62"/>
      <c r="K153" s="121">
        <f>6297.48+12200.59</f>
        <v>18498.07</v>
      </c>
      <c r="L153" s="122"/>
      <c r="M153" s="315"/>
      <c r="N153" s="316"/>
      <c r="O153" s="316"/>
      <c r="P153" s="316"/>
      <c r="Q153" s="317"/>
    </row>
    <row r="154" spans="1:17" s="1" customFormat="1" x14ac:dyDescent="0.25">
      <c r="A154" s="62" t="s">
        <v>82</v>
      </c>
      <c r="B154" s="62"/>
      <c r="C154" s="62"/>
      <c r="D154" s="62"/>
      <c r="E154" s="62"/>
      <c r="F154" s="62"/>
      <c r="G154" s="62"/>
      <c r="H154" s="62"/>
      <c r="I154" s="62"/>
      <c r="J154" s="62"/>
      <c r="K154" s="121">
        <v>38666044</v>
      </c>
      <c r="L154" s="122"/>
      <c r="M154" s="315"/>
      <c r="N154" s="316"/>
      <c r="O154" s="316"/>
      <c r="P154" s="316"/>
      <c r="Q154" s="317"/>
    </row>
    <row r="155" spans="1:17" s="1" customFormat="1" x14ac:dyDescent="0.25">
      <c r="A155" s="62" t="s">
        <v>329</v>
      </c>
      <c r="B155" s="62"/>
      <c r="C155" s="62"/>
      <c r="D155" s="62"/>
      <c r="E155" s="62"/>
      <c r="F155" s="62"/>
      <c r="G155" s="62"/>
      <c r="H155" s="62"/>
      <c r="I155" s="62"/>
      <c r="J155" s="62"/>
      <c r="K155" s="121">
        <f>2571.57+1466.18</f>
        <v>4037.75</v>
      </c>
      <c r="L155" s="122"/>
      <c r="M155" s="315"/>
      <c r="N155" s="316"/>
      <c r="O155" s="316"/>
      <c r="P155" s="316"/>
      <c r="Q155" s="317"/>
    </row>
    <row r="156" spans="1:17" s="1" customFormat="1" ht="15" hidden="1" customHeight="1" x14ac:dyDescent="0.25">
      <c r="A156" s="62" t="s">
        <v>302</v>
      </c>
      <c r="B156" s="62"/>
      <c r="C156" s="62"/>
      <c r="D156" s="62"/>
      <c r="E156" s="62"/>
      <c r="F156" s="62"/>
      <c r="G156" s="62"/>
      <c r="H156" s="62"/>
      <c r="I156" s="62"/>
      <c r="J156" s="62"/>
      <c r="K156" s="442">
        <v>0</v>
      </c>
      <c r="L156" s="443"/>
      <c r="M156" s="315"/>
      <c r="N156" s="316"/>
      <c r="O156" s="316"/>
      <c r="P156" s="316"/>
      <c r="Q156" s="317"/>
    </row>
    <row r="157" spans="1:17" s="1" customFormat="1" ht="26.25" customHeight="1" x14ac:dyDescent="0.25">
      <c r="A157" s="343" t="s">
        <v>351</v>
      </c>
      <c r="B157" s="344"/>
      <c r="C157" s="344"/>
      <c r="D157" s="344"/>
      <c r="E157" s="344"/>
      <c r="F157" s="344"/>
      <c r="G157" s="344"/>
      <c r="H157" s="344"/>
      <c r="I157" s="344"/>
      <c r="J157" s="345"/>
      <c r="K157" s="418">
        <v>2822.35</v>
      </c>
      <c r="L157" s="419"/>
      <c r="M157" s="318"/>
      <c r="N157" s="319"/>
      <c r="O157" s="319"/>
      <c r="P157" s="319"/>
      <c r="Q157" s="320"/>
    </row>
    <row r="158" spans="1:17" s="1" customFormat="1" x14ac:dyDescent="0.25">
      <c r="A158" s="213" t="s">
        <v>12</v>
      </c>
      <c r="B158" s="213"/>
      <c r="C158" s="213"/>
      <c r="D158" s="213"/>
      <c r="E158" s="213"/>
      <c r="F158" s="213"/>
      <c r="G158" s="213"/>
      <c r="H158" s="213"/>
      <c r="I158" s="213"/>
      <c r="J158" s="213"/>
      <c r="K158" s="213"/>
      <c r="L158" s="213"/>
      <c r="M158" s="61">
        <f>SUM(K159:L160)</f>
        <v>439902666</v>
      </c>
      <c r="N158" s="61"/>
      <c r="O158" s="61"/>
      <c r="P158" s="61"/>
      <c r="Q158" s="61"/>
    </row>
    <row r="159" spans="1:17" s="1" customFormat="1" ht="18" customHeight="1" x14ac:dyDescent="0.25">
      <c r="A159" s="62" t="s">
        <v>330</v>
      </c>
      <c r="B159" s="62"/>
      <c r="C159" s="62"/>
      <c r="D159" s="62"/>
      <c r="E159" s="62"/>
      <c r="F159" s="62"/>
      <c r="G159" s="62"/>
      <c r="H159" s="62"/>
      <c r="I159" s="62"/>
      <c r="J159" s="62"/>
      <c r="K159" s="121">
        <v>125693670</v>
      </c>
      <c r="L159" s="121"/>
      <c r="M159" s="312"/>
      <c r="N159" s="313"/>
      <c r="O159" s="313"/>
      <c r="P159" s="313"/>
      <c r="Q159" s="314"/>
    </row>
    <row r="160" spans="1:17" s="1" customFormat="1" ht="17.25" customHeight="1" x14ac:dyDescent="0.25">
      <c r="A160" s="62" t="s">
        <v>331</v>
      </c>
      <c r="B160" s="62"/>
      <c r="C160" s="62"/>
      <c r="D160" s="62"/>
      <c r="E160" s="62"/>
      <c r="F160" s="62"/>
      <c r="G160" s="62"/>
      <c r="H160" s="62"/>
      <c r="I160" s="62"/>
      <c r="J160" s="62"/>
      <c r="K160" s="121">
        <v>314208996</v>
      </c>
      <c r="L160" s="121"/>
      <c r="M160" s="318"/>
      <c r="N160" s="319"/>
      <c r="O160" s="319"/>
      <c r="P160" s="319"/>
      <c r="Q160" s="320"/>
    </row>
    <row r="161" spans="1:17" s="1" customFormat="1" x14ac:dyDescent="0.25">
      <c r="A161" s="213" t="s">
        <v>13</v>
      </c>
      <c r="B161" s="213"/>
      <c r="C161" s="213"/>
      <c r="D161" s="213"/>
      <c r="E161" s="213"/>
      <c r="F161" s="213"/>
      <c r="G161" s="213"/>
      <c r="H161" s="213"/>
      <c r="I161" s="213"/>
      <c r="J161" s="213"/>
      <c r="K161" s="213"/>
      <c r="L161" s="213"/>
      <c r="M161" s="61">
        <f>SUM(K162:L167)</f>
        <v>55814906.380000003</v>
      </c>
      <c r="N161" s="61"/>
      <c r="O161" s="61"/>
      <c r="P161" s="61"/>
      <c r="Q161" s="61"/>
    </row>
    <row r="162" spans="1:17" s="1" customFormat="1" x14ac:dyDescent="0.25">
      <c r="A162" s="62" t="s">
        <v>383</v>
      </c>
      <c r="B162" s="62"/>
      <c r="C162" s="62"/>
      <c r="D162" s="62"/>
      <c r="E162" s="62"/>
      <c r="F162" s="62"/>
      <c r="G162" s="62"/>
      <c r="H162" s="62"/>
      <c r="I162" s="62"/>
      <c r="J162" s="62"/>
      <c r="K162" s="121">
        <v>33444707.68</v>
      </c>
      <c r="L162" s="121"/>
      <c r="M162" s="312"/>
      <c r="N162" s="313"/>
      <c r="O162" s="313"/>
      <c r="P162" s="313"/>
      <c r="Q162" s="314"/>
    </row>
    <row r="163" spans="1:17" s="1" customFormat="1" x14ac:dyDescent="0.25">
      <c r="A163" s="246" t="s">
        <v>398</v>
      </c>
      <c r="B163" s="247"/>
      <c r="C163" s="247"/>
      <c r="D163" s="247"/>
      <c r="E163" s="247"/>
      <c r="F163" s="247"/>
      <c r="G163" s="247"/>
      <c r="H163" s="247"/>
      <c r="I163" s="247"/>
      <c r="J163" s="248"/>
      <c r="K163" s="122">
        <v>139.35</v>
      </c>
      <c r="L163" s="125"/>
      <c r="M163" s="315"/>
      <c r="N163" s="316"/>
      <c r="O163" s="316"/>
      <c r="P163" s="316"/>
      <c r="Q163" s="317"/>
    </row>
    <row r="164" spans="1:17" s="1" customFormat="1" x14ac:dyDescent="0.25">
      <c r="A164" s="62" t="s">
        <v>217</v>
      </c>
      <c r="B164" s="62"/>
      <c r="C164" s="62"/>
      <c r="D164" s="62"/>
      <c r="E164" s="62"/>
      <c r="F164" s="62"/>
      <c r="G164" s="62"/>
      <c r="H164" s="62"/>
      <c r="I164" s="62"/>
      <c r="J164" s="62"/>
      <c r="K164" s="121">
        <v>8116744.9800000004</v>
      </c>
      <c r="L164" s="121"/>
      <c r="M164" s="315"/>
      <c r="N164" s="316"/>
      <c r="O164" s="316"/>
      <c r="P164" s="316"/>
      <c r="Q164" s="317"/>
    </row>
    <row r="165" spans="1:17" s="1" customFormat="1" ht="15" hidden="1" customHeight="1" x14ac:dyDescent="0.25">
      <c r="A165" s="62" t="s">
        <v>352</v>
      </c>
      <c r="B165" s="62"/>
      <c r="C165" s="62"/>
      <c r="D165" s="62"/>
      <c r="E165" s="62"/>
      <c r="F165" s="62"/>
      <c r="G165" s="62"/>
      <c r="H165" s="62"/>
      <c r="I165" s="62"/>
      <c r="J165" s="62"/>
      <c r="K165" s="121">
        <v>0</v>
      </c>
      <c r="L165" s="121"/>
      <c r="M165" s="315"/>
      <c r="N165" s="316"/>
      <c r="O165" s="316"/>
      <c r="P165" s="316"/>
      <c r="Q165" s="317"/>
    </row>
    <row r="166" spans="1:17" s="1" customFormat="1" x14ac:dyDescent="0.25">
      <c r="A166" s="62" t="s">
        <v>353</v>
      </c>
      <c r="B166" s="62"/>
      <c r="C166" s="62"/>
      <c r="D166" s="62"/>
      <c r="E166" s="62"/>
      <c r="F166" s="62"/>
      <c r="G166" s="62"/>
      <c r="H166" s="62"/>
      <c r="I166" s="62"/>
      <c r="J166" s="62"/>
      <c r="K166" s="121">
        <v>14153671</v>
      </c>
      <c r="L166" s="121"/>
      <c r="M166" s="315"/>
      <c r="N166" s="316"/>
      <c r="O166" s="316"/>
      <c r="P166" s="316"/>
      <c r="Q166" s="317"/>
    </row>
    <row r="167" spans="1:17" s="1" customFormat="1" x14ac:dyDescent="0.25">
      <c r="A167" s="62" t="s">
        <v>332</v>
      </c>
      <c r="B167" s="62"/>
      <c r="C167" s="62"/>
      <c r="D167" s="62"/>
      <c r="E167" s="62"/>
      <c r="F167" s="62"/>
      <c r="G167" s="62"/>
      <c r="H167" s="62"/>
      <c r="I167" s="62"/>
      <c r="J167" s="62"/>
      <c r="K167" s="121">
        <f>48620.64+51022.73</f>
        <v>99643.37</v>
      </c>
      <c r="L167" s="121"/>
      <c r="M167" s="318"/>
      <c r="N167" s="319"/>
      <c r="O167" s="319"/>
      <c r="P167" s="319"/>
      <c r="Q167" s="320"/>
    </row>
    <row r="168" spans="1:17" s="1" customFormat="1" x14ac:dyDescent="0.25">
      <c r="A168" s="58" t="s">
        <v>44</v>
      </c>
      <c r="B168" s="59"/>
      <c r="C168" s="59"/>
      <c r="D168" s="59"/>
      <c r="E168" s="59"/>
      <c r="F168" s="59"/>
      <c r="G168" s="59"/>
      <c r="H168" s="59"/>
      <c r="I168" s="59"/>
      <c r="J168" s="59"/>
      <c r="K168" s="425"/>
      <c r="L168" s="425"/>
      <c r="M168" s="339">
        <f>SUM(K169:L178)</f>
        <v>265761.39</v>
      </c>
      <c r="N168" s="339"/>
      <c r="O168" s="339"/>
      <c r="P168" s="339"/>
      <c r="Q168" s="340"/>
    </row>
    <row r="169" spans="1:17" s="1" customFormat="1" ht="15.75" hidden="1" customHeight="1" x14ac:dyDescent="0.25">
      <c r="A169" s="62" t="s">
        <v>45</v>
      </c>
      <c r="B169" s="62"/>
      <c r="C169" s="62"/>
      <c r="D169" s="62"/>
      <c r="E169" s="62"/>
      <c r="F169" s="62"/>
      <c r="G169" s="62"/>
      <c r="H169" s="62"/>
      <c r="I169" s="62"/>
      <c r="J169" s="62"/>
      <c r="K169" s="121">
        <v>0</v>
      </c>
      <c r="L169" s="121"/>
      <c r="M169" s="121"/>
      <c r="N169" s="121"/>
      <c r="O169" s="121"/>
      <c r="P169" s="121"/>
      <c r="Q169" s="121"/>
    </row>
    <row r="170" spans="1:17" s="1" customFormat="1" ht="16.5" customHeight="1" x14ac:dyDescent="0.25">
      <c r="A170" s="62" t="s">
        <v>46</v>
      </c>
      <c r="B170" s="62"/>
      <c r="C170" s="62"/>
      <c r="D170" s="62"/>
      <c r="E170" s="62"/>
      <c r="F170" s="62"/>
      <c r="G170" s="62"/>
      <c r="H170" s="62"/>
      <c r="I170" s="62"/>
      <c r="J170" s="62"/>
      <c r="K170" s="121">
        <v>5400</v>
      </c>
      <c r="L170" s="121"/>
      <c r="M170" s="312"/>
      <c r="N170" s="313"/>
      <c r="O170" s="313"/>
      <c r="P170" s="313"/>
      <c r="Q170" s="314"/>
    </row>
    <row r="171" spans="1:17" s="1" customFormat="1" ht="15" hidden="1" customHeight="1" x14ac:dyDescent="0.25">
      <c r="A171" s="246" t="s">
        <v>209</v>
      </c>
      <c r="B171" s="247"/>
      <c r="C171" s="247"/>
      <c r="D171" s="247"/>
      <c r="E171" s="247"/>
      <c r="F171" s="247"/>
      <c r="G171" s="247"/>
      <c r="H171" s="247"/>
      <c r="I171" s="247"/>
      <c r="J171" s="248"/>
      <c r="K171" s="121">
        <v>0</v>
      </c>
      <c r="L171" s="121"/>
      <c r="M171" s="315"/>
      <c r="N171" s="316"/>
      <c r="O171" s="316"/>
      <c r="P171" s="316"/>
      <c r="Q171" s="317"/>
    </row>
    <row r="172" spans="1:17" s="1" customFormat="1" ht="16.5" customHeight="1" x14ac:dyDescent="0.25">
      <c r="A172" s="62" t="s">
        <v>65</v>
      </c>
      <c r="B172" s="62"/>
      <c r="C172" s="62"/>
      <c r="D172" s="62"/>
      <c r="E172" s="62"/>
      <c r="F172" s="62"/>
      <c r="G172" s="62"/>
      <c r="H172" s="62"/>
      <c r="I172" s="62"/>
      <c r="J172" s="62"/>
      <c r="K172" s="121">
        <v>232039.8</v>
      </c>
      <c r="L172" s="121"/>
      <c r="M172" s="315"/>
      <c r="N172" s="316"/>
      <c r="O172" s="316"/>
      <c r="P172" s="316"/>
      <c r="Q172" s="317"/>
    </row>
    <row r="173" spans="1:17" s="1" customFormat="1" ht="17.25" customHeight="1" x14ac:dyDescent="0.25">
      <c r="A173" s="62" t="s">
        <v>79</v>
      </c>
      <c r="B173" s="62"/>
      <c r="C173" s="62"/>
      <c r="D173" s="62"/>
      <c r="E173" s="62"/>
      <c r="F173" s="62"/>
      <c r="G173" s="62"/>
      <c r="H173" s="62"/>
      <c r="I173" s="62"/>
      <c r="J173" s="62"/>
      <c r="K173" s="121">
        <v>781.92</v>
      </c>
      <c r="L173" s="121"/>
      <c r="M173" s="315"/>
      <c r="N173" s="316"/>
      <c r="O173" s="316"/>
      <c r="P173" s="316"/>
      <c r="Q173" s="317"/>
    </row>
    <row r="174" spans="1:17" s="1" customFormat="1" ht="16.5" hidden="1" customHeight="1" x14ac:dyDescent="0.25">
      <c r="A174" s="246" t="s">
        <v>83</v>
      </c>
      <c r="B174" s="247"/>
      <c r="C174" s="247"/>
      <c r="D174" s="247"/>
      <c r="E174" s="247"/>
      <c r="F174" s="247"/>
      <c r="G174" s="247"/>
      <c r="H174" s="247"/>
      <c r="I174" s="247"/>
      <c r="J174" s="248"/>
      <c r="K174" s="121">
        <v>0</v>
      </c>
      <c r="L174" s="121"/>
      <c r="M174" s="315"/>
      <c r="N174" s="316"/>
      <c r="O174" s="316"/>
      <c r="P174" s="316"/>
      <c r="Q174" s="317"/>
    </row>
    <row r="175" spans="1:17" s="1" customFormat="1" ht="30.75" hidden="1" customHeight="1" x14ac:dyDescent="0.25">
      <c r="A175" s="343" t="s">
        <v>344</v>
      </c>
      <c r="B175" s="344"/>
      <c r="C175" s="344"/>
      <c r="D175" s="344"/>
      <c r="E175" s="344"/>
      <c r="F175" s="344"/>
      <c r="G175" s="344"/>
      <c r="H175" s="344"/>
      <c r="I175" s="344"/>
      <c r="J175" s="345"/>
      <c r="K175" s="121">
        <v>0</v>
      </c>
      <c r="L175" s="121"/>
      <c r="M175" s="315"/>
      <c r="N175" s="316"/>
      <c r="O175" s="316"/>
      <c r="P175" s="316"/>
      <c r="Q175" s="317"/>
    </row>
    <row r="176" spans="1:17" s="1" customFormat="1" ht="30.75" hidden="1" customHeight="1" x14ac:dyDescent="0.25">
      <c r="A176" s="343" t="s">
        <v>349</v>
      </c>
      <c r="B176" s="344"/>
      <c r="C176" s="344"/>
      <c r="D176" s="344"/>
      <c r="E176" s="344"/>
      <c r="F176" s="344"/>
      <c r="G176" s="344"/>
      <c r="H176" s="344"/>
      <c r="I176" s="344"/>
      <c r="J176" s="345"/>
      <c r="K176" s="121">
        <v>0</v>
      </c>
      <c r="L176" s="121"/>
      <c r="M176" s="315"/>
      <c r="N176" s="316"/>
      <c r="O176" s="316"/>
      <c r="P176" s="316"/>
      <c r="Q176" s="317"/>
    </row>
    <row r="177" spans="1:17" s="1" customFormat="1" ht="18" customHeight="1" x14ac:dyDescent="0.25">
      <c r="A177" s="62" t="s">
        <v>60</v>
      </c>
      <c r="B177" s="62"/>
      <c r="C177" s="62"/>
      <c r="D177" s="62"/>
      <c r="E177" s="62"/>
      <c r="F177" s="62"/>
      <c r="G177" s="62"/>
      <c r="H177" s="62"/>
      <c r="I177" s="62"/>
      <c r="J177" s="62"/>
      <c r="K177" s="121">
        <v>8819.67</v>
      </c>
      <c r="L177" s="121"/>
      <c r="M177" s="315"/>
      <c r="N177" s="316"/>
      <c r="O177" s="316"/>
      <c r="P177" s="316"/>
      <c r="Q177" s="317"/>
    </row>
    <row r="178" spans="1:17" s="1" customFormat="1" ht="16.5" customHeight="1" x14ac:dyDescent="0.25">
      <c r="A178" s="62" t="s">
        <v>47</v>
      </c>
      <c r="B178" s="62"/>
      <c r="C178" s="62"/>
      <c r="D178" s="62"/>
      <c r="E178" s="62"/>
      <c r="F178" s="62"/>
      <c r="G178" s="62"/>
      <c r="H178" s="62"/>
      <c r="I178" s="62"/>
      <c r="J178" s="62"/>
      <c r="K178" s="121">
        <v>18720</v>
      </c>
      <c r="L178" s="121"/>
      <c r="M178" s="318"/>
      <c r="N178" s="319"/>
      <c r="O178" s="319"/>
      <c r="P178" s="319"/>
      <c r="Q178" s="320"/>
    </row>
    <row r="179" spans="1:17" s="1" customFormat="1" x14ac:dyDescent="0.25">
      <c r="A179" s="213" t="s">
        <v>216</v>
      </c>
      <c r="B179" s="213"/>
      <c r="C179" s="213"/>
      <c r="D179" s="213"/>
      <c r="E179" s="213"/>
      <c r="F179" s="213"/>
      <c r="G179" s="213"/>
      <c r="H179" s="213"/>
      <c r="I179" s="213"/>
      <c r="J179" s="213"/>
      <c r="K179" s="213"/>
      <c r="L179" s="213"/>
      <c r="M179" s="61">
        <f>SUM(K180:L185)</f>
        <v>238629777.47</v>
      </c>
      <c r="N179" s="61"/>
      <c r="O179" s="61"/>
      <c r="P179" s="61"/>
      <c r="Q179" s="61"/>
    </row>
    <row r="180" spans="1:17" s="1" customFormat="1" ht="18" customHeight="1" x14ac:dyDescent="0.25">
      <c r="A180" s="62" t="s">
        <v>63</v>
      </c>
      <c r="B180" s="62"/>
      <c r="C180" s="62"/>
      <c r="D180" s="62"/>
      <c r="E180" s="62"/>
      <c r="F180" s="62"/>
      <c r="G180" s="62"/>
      <c r="H180" s="62"/>
      <c r="I180" s="62"/>
      <c r="J180" s="62"/>
      <c r="K180" s="121">
        <v>195306156</v>
      </c>
      <c r="L180" s="121"/>
      <c r="M180" s="312"/>
      <c r="N180" s="313"/>
      <c r="O180" s="313"/>
      <c r="P180" s="313"/>
      <c r="Q180" s="314"/>
    </row>
    <row r="181" spans="1:17" s="1" customFormat="1" ht="18" customHeight="1" x14ac:dyDescent="0.25">
      <c r="A181" s="62" t="s">
        <v>146</v>
      </c>
      <c r="B181" s="62"/>
      <c r="C181" s="62"/>
      <c r="D181" s="62"/>
      <c r="E181" s="62"/>
      <c r="F181" s="62"/>
      <c r="G181" s="62"/>
      <c r="H181" s="62"/>
      <c r="I181" s="62"/>
      <c r="J181" s="62"/>
      <c r="K181" s="121">
        <f>1438075.98+1224332.37</f>
        <v>2662408.35</v>
      </c>
      <c r="L181" s="121"/>
      <c r="M181" s="315"/>
      <c r="N181" s="316"/>
      <c r="O181" s="316"/>
      <c r="P181" s="316"/>
      <c r="Q181" s="317"/>
    </row>
    <row r="182" spans="1:17" s="1" customFormat="1" ht="17.25" customHeight="1" x14ac:dyDescent="0.25">
      <c r="A182" s="62" t="s">
        <v>64</v>
      </c>
      <c r="B182" s="62"/>
      <c r="C182" s="62"/>
      <c r="D182" s="62"/>
      <c r="E182" s="62"/>
      <c r="F182" s="62"/>
      <c r="G182" s="62"/>
      <c r="H182" s="62"/>
      <c r="I182" s="62"/>
      <c r="J182" s="62"/>
      <c r="K182" s="121">
        <v>30097629</v>
      </c>
      <c r="L182" s="121"/>
      <c r="M182" s="315"/>
      <c r="N182" s="316"/>
      <c r="O182" s="316"/>
      <c r="P182" s="316"/>
      <c r="Q182" s="317"/>
    </row>
    <row r="183" spans="1:17" s="1" customFormat="1" ht="16.5" customHeight="1" x14ac:dyDescent="0.25">
      <c r="A183" s="62" t="s">
        <v>62</v>
      </c>
      <c r="B183" s="62"/>
      <c r="C183" s="62"/>
      <c r="D183" s="62"/>
      <c r="E183" s="62"/>
      <c r="F183" s="62"/>
      <c r="G183" s="62"/>
      <c r="H183" s="62"/>
      <c r="I183" s="62"/>
      <c r="J183" s="62"/>
      <c r="K183" s="121">
        <f>2684.08+900.05</f>
        <v>3584.13</v>
      </c>
      <c r="L183" s="121"/>
      <c r="M183" s="318"/>
      <c r="N183" s="319"/>
      <c r="O183" s="319"/>
      <c r="P183" s="319"/>
      <c r="Q183" s="320"/>
    </row>
    <row r="184" spans="1:17" s="1" customFormat="1" hidden="1" x14ac:dyDescent="0.25">
      <c r="A184" s="436" t="s">
        <v>55</v>
      </c>
      <c r="B184" s="436"/>
      <c r="C184" s="436"/>
      <c r="D184" s="436"/>
      <c r="E184" s="436"/>
      <c r="F184" s="436"/>
      <c r="G184" s="436"/>
      <c r="H184" s="436"/>
      <c r="I184" s="436"/>
      <c r="J184" s="436"/>
      <c r="K184" s="122">
        <v>0</v>
      </c>
      <c r="L184" s="125"/>
      <c r="M184" s="121"/>
      <c r="N184" s="121"/>
      <c r="O184" s="121"/>
      <c r="P184" s="121"/>
      <c r="Q184" s="121"/>
    </row>
    <row r="185" spans="1:17" s="1" customFormat="1" x14ac:dyDescent="0.25">
      <c r="A185" s="343" t="s">
        <v>354</v>
      </c>
      <c r="B185" s="344"/>
      <c r="C185" s="344"/>
      <c r="D185" s="344"/>
      <c r="E185" s="344"/>
      <c r="F185" s="344"/>
      <c r="G185" s="344"/>
      <c r="H185" s="344"/>
      <c r="I185" s="344"/>
      <c r="J185" s="345"/>
      <c r="K185" s="122">
        <v>10559999.99</v>
      </c>
      <c r="L185" s="125"/>
      <c r="M185" s="121"/>
      <c r="N185" s="121"/>
      <c r="O185" s="121"/>
      <c r="P185" s="121"/>
      <c r="Q185" s="121"/>
    </row>
    <row r="186" spans="1:17" s="1" customFormat="1" x14ac:dyDescent="0.25">
      <c r="A186" s="213" t="s">
        <v>33</v>
      </c>
      <c r="B186" s="213"/>
      <c r="C186" s="213"/>
      <c r="D186" s="213"/>
      <c r="E186" s="213"/>
      <c r="F186" s="213"/>
      <c r="G186" s="213"/>
      <c r="H186" s="213"/>
      <c r="I186" s="213"/>
      <c r="J186" s="213"/>
      <c r="K186" s="213"/>
      <c r="L186" s="213"/>
      <c r="M186" s="61">
        <f>SUM(K187:L194)</f>
        <v>40797518.200000003</v>
      </c>
      <c r="N186" s="61"/>
      <c r="O186" s="61"/>
      <c r="P186" s="61"/>
      <c r="Q186" s="61"/>
    </row>
    <row r="187" spans="1:17" s="1" customFormat="1" ht="31.5" customHeight="1" x14ac:dyDescent="0.25">
      <c r="A187" s="63" t="s">
        <v>399</v>
      </c>
      <c r="B187" s="63"/>
      <c r="C187" s="63"/>
      <c r="D187" s="63"/>
      <c r="E187" s="63"/>
      <c r="F187" s="63"/>
      <c r="G187" s="63"/>
      <c r="H187" s="63"/>
      <c r="I187" s="63"/>
      <c r="J187" s="63"/>
      <c r="K187" s="121">
        <v>12005076.27</v>
      </c>
      <c r="L187" s="121"/>
      <c r="M187" s="121"/>
      <c r="N187" s="121"/>
      <c r="O187" s="121"/>
      <c r="P187" s="121"/>
      <c r="Q187" s="121"/>
    </row>
    <row r="188" spans="1:17" s="1" customFormat="1" ht="16.5" customHeight="1" x14ac:dyDescent="0.25">
      <c r="A188" s="63" t="s">
        <v>149</v>
      </c>
      <c r="B188" s="63"/>
      <c r="C188" s="63"/>
      <c r="D188" s="63"/>
      <c r="E188" s="63"/>
      <c r="F188" s="63"/>
      <c r="G188" s="63"/>
      <c r="H188" s="63"/>
      <c r="I188" s="63"/>
      <c r="J188" s="63"/>
      <c r="K188" s="121">
        <v>6570243.6100000003</v>
      </c>
      <c r="L188" s="121"/>
      <c r="M188" s="121"/>
      <c r="N188" s="121"/>
      <c r="O188" s="121"/>
      <c r="P188" s="121"/>
      <c r="Q188" s="121"/>
    </row>
    <row r="189" spans="1:17" s="1" customFormat="1" x14ac:dyDescent="0.25">
      <c r="A189" s="63" t="s">
        <v>186</v>
      </c>
      <c r="B189" s="63"/>
      <c r="C189" s="63"/>
      <c r="D189" s="63"/>
      <c r="E189" s="63"/>
      <c r="F189" s="63"/>
      <c r="G189" s="63"/>
      <c r="H189" s="63"/>
      <c r="I189" s="63"/>
      <c r="J189" s="63"/>
      <c r="K189" s="121">
        <f>4738.77+452.5</f>
        <v>5191.2700000000004</v>
      </c>
      <c r="L189" s="121"/>
      <c r="M189" s="121"/>
      <c r="N189" s="121"/>
      <c r="O189" s="121"/>
      <c r="P189" s="121"/>
      <c r="Q189" s="121"/>
    </row>
    <row r="190" spans="1:17" s="1" customFormat="1" x14ac:dyDescent="0.25">
      <c r="A190" s="63" t="s">
        <v>378</v>
      </c>
      <c r="B190" s="63"/>
      <c r="C190" s="63"/>
      <c r="D190" s="63"/>
      <c r="E190" s="63"/>
      <c r="F190" s="63"/>
      <c r="G190" s="63"/>
      <c r="H190" s="63"/>
      <c r="I190" s="63"/>
      <c r="J190" s="63"/>
      <c r="K190" s="121">
        <v>377733.74</v>
      </c>
      <c r="L190" s="121"/>
      <c r="M190" s="121"/>
      <c r="N190" s="121"/>
      <c r="O190" s="121"/>
      <c r="P190" s="121"/>
      <c r="Q190" s="121"/>
    </row>
    <row r="191" spans="1:17" s="1" customFormat="1" ht="16.5" customHeight="1" x14ac:dyDescent="0.25">
      <c r="A191" s="63" t="s">
        <v>103</v>
      </c>
      <c r="B191" s="63"/>
      <c r="C191" s="63"/>
      <c r="D191" s="63"/>
      <c r="E191" s="63"/>
      <c r="F191" s="63"/>
      <c r="G191" s="63"/>
      <c r="H191" s="63"/>
      <c r="I191" s="63"/>
      <c r="J191" s="63"/>
      <c r="K191" s="121">
        <v>21813713</v>
      </c>
      <c r="L191" s="121"/>
      <c r="M191" s="121"/>
      <c r="N191" s="121"/>
      <c r="O191" s="121"/>
      <c r="P191" s="121"/>
      <c r="Q191" s="121"/>
    </row>
    <row r="192" spans="1:17" s="1" customFormat="1" x14ac:dyDescent="0.25">
      <c r="A192" s="63" t="s">
        <v>187</v>
      </c>
      <c r="B192" s="63"/>
      <c r="C192" s="63"/>
      <c r="D192" s="63"/>
      <c r="E192" s="63"/>
      <c r="F192" s="63"/>
      <c r="G192" s="63"/>
      <c r="H192" s="63"/>
      <c r="I192" s="63"/>
      <c r="J192" s="63"/>
      <c r="K192" s="121">
        <f>23643.06+1917.25</f>
        <v>25560.31</v>
      </c>
      <c r="L192" s="121"/>
      <c r="M192" s="121"/>
      <c r="N192" s="121"/>
      <c r="O192" s="121"/>
      <c r="P192" s="121"/>
      <c r="Q192" s="121"/>
    </row>
    <row r="193" spans="1:17" s="1" customFormat="1" ht="44.25" hidden="1" customHeight="1" x14ac:dyDescent="0.25">
      <c r="A193" s="63" t="s">
        <v>333</v>
      </c>
      <c r="B193" s="63"/>
      <c r="C193" s="63"/>
      <c r="D193" s="63"/>
      <c r="E193" s="63"/>
      <c r="F193" s="63"/>
      <c r="G193" s="63"/>
      <c r="H193" s="63"/>
      <c r="I193" s="63"/>
      <c r="J193" s="63"/>
      <c r="K193" s="121">
        <v>0</v>
      </c>
      <c r="L193" s="121"/>
      <c r="M193" s="121"/>
      <c r="N193" s="121"/>
      <c r="O193" s="121"/>
      <c r="P193" s="121"/>
      <c r="Q193" s="121"/>
    </row>
    <row r="194" spans="1:17" s="1" customFormat="1" ht="45.75" hidden="1" customHeight="1" x14ac:dyDescent="0.25">
      <c r="A194" s="63" t="s">
        <v>334</v>
      </c>
      <c r="B194" s="63"/>
      <c r="C194" s="63"/>
      <c r="D194" s="63"/>
      <c r="E194" s="63"/>
      <c r="F194" s="63"/>
      <c r="G194" s="63"/>
      <c r="H194" s="63"/>
      <c r="I194" s="63"/>
      <c r="J194" s="63"/>
      <c r="K194" s="121">
        <v>0</v>
      </c>
      <c r="L194" s="121"/>
      <c r="M194" s="121"/>
      <c r="N194" s="121"/>
      <c r="O194" s="121"/>
      <c r="P194" s="121"/>
      <c r="Q194" s="121"/>
    </row>
    <row r="195" spans="1:17" s="1" customFormat="1" ht="20.25" customHeight="1" x14ac:dyDescent="0.25">
      <c r="A195" s="130" t="s">
        <v>2</v>
      </c>
      <c r="B195" s="130"/>
      <c r="C195" s="130"/>
      <c r="D195" s="130"/>
      <c r="E195" s="130"/>
      <c r="F195" s="130"/>
      <c r="G195" s="130"/>
      <c r="H195" s="130"/>
      <c r="I195" s="130"/>
      <c r="J195" s="130"/>
      <c r="K195" s="408">
        <f>+M145+M158+M161+M168+M179+M186</f>
        <v>1900532832.3900001</v>
      </c>
      <c r="L195" s="155"/>
      <c r="M195" s="155"/>
      <c r="N195" s="155"/>
      <c r="O195" s="155"/>
      <c r="P195" s="155"/>
      <c r="Q195" s="156"/>
    </row>
    <row r="196" spans="1:17" s="1" customFormat="1" x14ac:dyDescent="0.25">
      <c r="A196" s="409"/>
      <c r="B196" s="410"/>
      <c r="C196" s="410"/>
      <c r="D196" s="410"/>
      <c r="E196" s="410"/>
      <c r="F196" s="410"/>
      <c r="G196" s="410"/>
      <c r="H196" s="410"/>
      <c r="I196" s="410"/>
      <c r="J196" s="410"/>
      <c r="K196" s="410"/>
      <c r="L196" s="410"/>
      <c r="M196" s="410"/>
      <c r="N196" s="410"/>
      <c r="O196" s="410"/>
      <c r="P196" s="410"/>
      <c r="Q196" s="411"/>
    </row>
    <row r="197" spans="1:17" s="1" customFormat="1" ht="20.25" customHeight="1" x14ac:dyDescent="0.25">
      <c r="A197" s="213" t="s">
        <v>14</v>
      </c>
      <c r="B197" s="213"/>
      <c r="C197" s="213"/>
      <c r="D197" s="213"/>
      <c r="E197" s="213"/>
      <c r="F197" s="213"/>
      <c r="G197" s="213"/>
      <c r="H197" s="213"/>
      <c r="I197" s="213"/>
      <c r="J197" s="213"/>
      <c r="K197" s="356">
        <f>+K141+K195</f>
        <v>2320818045.8800001</v>
      </c>
      <c r="L197" s="357"/>
      <c r="M197" s="357"/>
      <c r="N197" s="357"/>
      <c r="O197" s="357"/>
      <c r="P197" s="357"/>
      <c r="Q197" s="358"/>
    </row>
    <row r="198" spans="1:17" s="1" customFormat="1" ht="105" customHeight="1" x14ac:dyDescent="0.25">
      <c r="A198" s="275" t="s">
        <v>411</v>
      </c>
      <c r="B198" s="275"/>
      <c r="C198" s="275"/>
      <c r="D198" s="275"/>
      <c r="E198" s="275"/>
      <c r="F198" s="275"/>
      <c r="G198" s="275"/>
      <c r="H198" s="275"/>
      <c r="I198" s="275"/>
      <c r="J198" s="275"/>
      <c r="K198" s="275"/>
      <c r="L198" s="275"/>
      <c r="M198" s="275"/>
      <c r="N198" s="275"/>
      <c r="O198" s="275"/>
      <c r="P198" s="275"/>
      <c r="Q198" s="275"/>
    </row>
    <row r="199" spans="1:17" s="1" customFormat="1" x14ac:dyDescent="0.25">
      <c r="A199" s="346"/>
      <c r="B199" s="347"/>
      <c r="C199" s="347"/>
      <c r="D199" s="347"/>
      <c r="E199" s="347"/>
      <c r="F199" s="347"/>
      <c r="G199" s="347"/>
      <c r="H199" s="347"/>
      <c r="I199" s="347"/>
      <c r="J199" s="347"/>
      <c r="K199" s="347"/>
      <c r="L199" s="347"/>
      <c r="M199" s="347"/>
      <c r="N199" s="347"/>
      <c r="O199" s="347"/>
      <c r="P199" s="347"/>
      <c r="Q199" s="348"/>
    </row>
    <row r="200" spans="1:17" s="1" customFormat="1" ht="21" customHeight="1" x14ac:dyDescent="0.25">
      <c r="A200" s="215" t="s">
        <v>196</v>
      </c>
      <c r="B200" s="215"/>
      <c r="C200" s="215"/>
      <c r="D200" s="215"/>
      <c r="E200" s="215"/>
      <c r="F200" s="215"/>
      <c r="G200" s="215"/>
      <c r="H200" s="215"/>
      <c r="I200" s="215"/>
      <c r="J200" s="215"/>
      <c r="K200" s="215"/>
      <c r="L200" s="215"/>
      <c r="M200" s="215"/>
      <c r="N200" s="215"/>
      <c r="O200" s="215"/>
      <c r="P200" s="215"/>
      <c r="Q200" s="215"/>
    </row>
    <row r="201" spans="1:17" s="1" customFormat="1" ht="14.25" customHeight="1" x14ac:dyDescent="0.25">
      <c r="A201" s="309"/>
      <c r="B201" s="310"/>
      <c r="C201" s="310"/>
      <c r="D201" s="310"/>
      <c r="E201" s="310"/>
      <c r="F201" s="310"/>
      <c r="G201" s="310"/>
      <c r="H201" s="310"/>
      <c r="I201" s="310"/>
      <c r="J201" s="310"/>
      <c r="K201" s="310"/>
      <c r="L201" s="310"/>
      <c r="M201" s="310"/>
      <c r="N201" s="310"/>
      <c r="O201" s="310"/>
      <c r="P201" s="310"/>
      <c r="Q201" s="311"/>
    </row>
    <row r="202" spans="1:17" s="1" customFormat="1" ht="48.75" customHeight="1" x14ac:dyDescent="0.25">
      <c r="A202" s="103" t="s">
        <v>401</v>
      </c>
      <c r="B202" s="104"/>
      <c r="C202" s="104"/>
      <c r="D202" s="104"/>
      <c r="E202" s="104"/>
      <c r="F202" s="104"/>
      <c r="G202" s="104"/>
      <c r="H202" s="104"/>
      <c r="I202" s="104"/>
      <c r="J202" s="104"/>
      <c r="K202" s="104"/>
      <c r="L202" s="104"/>
      <c r="M202" s="104"/>
      <c r="N202" s="104"/>
      <c r="O202" s="104"/>
      <c r="P202" s="104"/>
      <c r="Q202" s="105"/>
    </row>
    <row r="203" spans="1:17" s="1" customFormat="1" ht="23.25" customHeight="1" x14ac:dyDescent="0.25">
      <c r="A203" s="349" t="s">
        <v>198</v>
      </c>
      <c r="B203" s="350"/>
      <c r="C203" s="350"/>
      <c r="D203" s="350"/>
      <c r="E203" s="350"/>
      <c r="F203" s="350"/>
      <c r="G203" s="350"/>
      <c r="H203" s="350"/>
      <c r="I203" s="351"/>
      <c r="J203" s="349" t="s">
        <v>400</v>
      </c>
      <c r="K203" s="350"/>
      <c r="L203" s="351"/>
      <c r="M203" s="352" t="s">
        <v>199</v>
      </c>
      <c r="N203" s="352"/>
      <c r="O203" s="352"/>
      <c r="P203" s="352"/>
      <c r="Q203" s="352"/>
    </row>
    <row r="204" spans="1:17" s="9" customFormat="1" ht="18" customHeight="1" x14ac:dyDescent="0.25">
      <c r="A204" s="113" t="s">
        <v>201</v>
      </c>
      <c r="B204" s="114"/>
      <c r="C204" s="114"/>
      <c r="D204" s="114"/>
      <c r="E204" s="114"/>
      <c r="F204" s="114"/>
      <c r="G204" s="114"/>
      <c r="H204" s="114"/>
      <c r="I204" s="115"/>
      <c r="J204" s="116">
        <v>809355532.39999998</v>
      </c>
      <c r="K204" s="117"/>
      <c r="L204" s="118"/>
      <c r="M204" s="110">
        <f t="shared" ref="M204:M217" si="0">(100%/J$218)*(J204)</f>
        <v>0.49836830789483466</v>
      </c>
      <c r="N204" s="111"/>
      <c r="O204" s="111"/>
      <c r="P204" s="111"/>
      <c r="Q204" s="112"/>
    </row>
    <row r="205" spans="1:17" s="9" customFormat="1" ht="18" customHeight="1" x14ac:dyDescent="0.25">
      <c r="A205" s="113" t="s">
        <v>200</v>
      </c>
      <c r="B205" s="114"/>
      <c r="C205" s="114"/>
      <c r="D205" s="114"/>
      <c r="E205" s="114"/>
      <c r="F205" s="114"/>
      <c r="G205" s="114"/>
      <c r="H205" s="114"/>
      <c r="I205" s="115"/>
      <c r="J205" s="116">
        <v>110608356.08</v>
      </c>
      <c r="K205" s="117"/>
      <c r="L205" s="118"/>
      <c r="M205" s="110">
        <f t="shared" si="0"/>
        <v>6.8108139194600195E-2</v>
      </c>
      <c r="N205" s="111"/>
      <c r="O205" s="111"/>
      <c r="P205" s="111"/>
      <c r="Q205" s="112"/>
    </row>
    <row r="206" spans="1:17" s="9" customFormat="1" ht="18" customHeight="1" x14ac:dyDescent="0.25">
      <c r="A206" s="113" t="s">
        <v>202</v>
      </c>
      <c r="B206" s="114"/>
      <c r="C206" s="114"/>
      <c r="D206" s="114"/>
      <c r="E206" s="114"/>
      <c r="F206" s="114"/>
      <c r="G206" s="114"/>
      <c r="H206" s="114"/>
      <c r="I206" s="115"/>
      <c r="J206" s="116">
        <v>328512744.58999997</v>
      </c>
      <c r="K206" s="117"/>
      <c r="L206" s="118"/>
      <c r="M206" s="110">
        <f t="shared" si="0"/>
        <v>0.20228482303410308</v>
      </c>
      <c r="N206" s="111"/>
      <c r="O206" s="111"/>
      <c r="P206" s="111"/>
      <c r="Q206" s="112"/>
    </row>
    <row r="207" spans="1:17" s="9" customFormat="1" ht="17.25" customHeight="1" x14ac:dyDescent="0.25">
      <c r="A207" s="113" t="s">
        <v>218</v>
      </c>
      <c r="B207" s="114"/>
      <c r="C207" s="114"/>
      <c r="D207" s="114"/>
      <c r="E207" s="114"/>
      <c r="F207" s="114"/>
      <c r="G207" s="114"/>
      <c r="H207" s="114"/>
      <c r="I207" s="115"/>
      <c r="J207" s="116">
        <v>0</v>
      </c>
      <c r="K207" s="117"/>
      <c r="L207" s="118"/>
      <c r="M207" s="110">
        <f t="shared" si="0"/>
        <v>0</v>
      </c>
      <c r="N207" s="111"/>
      <c r="O207" s="111"/>
      <c r="P207" s="111"/>
      <c r="Q207" s="112"/>
    </row>
    <row r="208" spans="1:17" s="9" customFormat="1" ht="18" customHeight="1" x14ac:dyDescent="0.25">
      <c r="A208" s="141" t="s">
        <v>203</v>
      </c>
      <c r="B208" s="141"/>
      <c r="C208" s="141"/>
      <c r="D208" s="141"/>
      <c r="E208" s="141"/>
      <c r="F208" s="141"/>
      <c r="G208" s="141"/>
      <c r="H208" s="141"/>
      <c r="I208" s="141"/>
      <c r="J208" s="342">
        <v>97811209.200000003</v>
      </c>
      <c r="K208" s="342"/>
      <c r="L208" s="342"/>
      <c r="M208" s="110">
        <f t="shared" si="0"/>
        <v>6.0228175221838626E-2</v>
      </c>
      <c r="N208" s="111"/>
      <c r="O208" s="111"/>
      <c r="P208" s="111"/>
      <c r="Q208" s="112"/>
    </row>
    <row r="209" spans="1:17" s="9" customFormat="1" ht="18.75" customHeight="1" x14ac:dyDescent="0.25">
      <c r="A209" s="141" t="s">
        <v>204</v>
      </c>
      <c r="B209" s="141"/>
      <c r="C209" s="141"/>
      <c r="D209" s="141"/>
      <c r="E209" s="141"/>
      <c r="F209" s="141"/>
      <c r="G209" s="141"/>
      <c r="H209" s="141"/>
      <c r="I209" s="141"/>
      <c r="J209" s="342">
        <v>55532025.350000001</v>
      </c>
      <c r="K209" s="342"/>
      <c r="L209" s="342"/>
      <c r="M209" s="110">
        <f t="shared" si="0"/>
        <v>3.4194368728889861E-2</v>
      </c>
      <c r="N209" s="111"/>
      <c r="O209" s="111"/>
      <c r="P209" s="111"/>
      <c r="Q209" s="112"/>
    </row>
    <row r="210" spans="1:17" s="9" customFormat="1" ht="18" customHeight="1" x14ac:dyDescent="0.25">
      <c r="A210" s="141" t="s">
        <v>205</v>
      </c>
      <c r="B210" s="141"/>
      <c r="C210" s="141"/>
      <c r="D210" s="141"/>
      <c r="E210" s="141"/>
      <c r="F210" s="141"/>
      <c r="G210" s="141"/>
      <c r="H210" s="141"/>
      <c r="I210" s="141"/>
      <c r="J210" s="342">
        <v>549352.71</v>
      </c>
      <c r="K210" s="342"/>
      <c r="L210" s="342"/>
      <c r="M210" s="110">
        <f t="shared" si="0"/>
        <v>3.3826911605619833E-4</v>
      </c>
      <c r="N210" s="111"/>
      <c r="O210" s="111"/>
      <c r="P210" s="111"/>
      <c r="Q210" s="112"/>
    </row>
    <row r="211" spans="1:17" s="9" customFormat="1" ht="18" customHeight="1" x14ac:dyDescent="0.25">
      <c r="A211" s="113" t="s">
        <v>210</v>
      </c>
      <c r="B211" s="114"/>
      <c r="C211" s="114"/>
      <c r="D211" s="114"/>
      <c r="E211" s="114"/>
      <c r="F211" s="114"/>
      <c r="G211" s="114"/>
      <c r="H211" s="114"/>
      <c r="I211" s="115"/>
      <c r="J211" s="116">
        <v>336800</v>
      </c>
      <c r="K211" s="117"/>
      <c r="L211" s="118"/>
      <c r="M211" s="110">
        <f t="shared" si="0"/>
        <v>2.0738777876917657E-4</v>
      </c>
      <c r="N211" s="111"/>
      <c r="O211" s="111"/>
      <c r="P211" s="111"/>
      <c r="Q211" s="112"/>
    </row>
    <row r="212" spans="1:17" s="9" customFormat="1" ht="18" customHeight="1" x14ac:dyDescent="0.25">
      <c r="A212" s="141" t="s">
        <v>206</v>
      </c>
      <c r="B212" s="141"/>
      <c r="C212" s="141"/>
      <c r="D212" s="141"/>
      <c r="E212" s="141"/>
      <c r="F212" s="141"/>
      <c r="G212" s="141"/>
      <c r="H212" s="141"/>
      <c r="I212" s="141"/>
      <c r="J212" s="342">
        <v>13420680.890000001</v>
      </c>
      <c r="K212" s="342"/>
      <c r="L212" s="342"/>
      <c r="M212" s="110">
        <f t="shared" si="0"/>
        <v>8.2639109244270655E-3</v>
      </c>
      <c r="N212" s="111"/>
      <c r="O212" s="111"/>
      <c r="P212" s="111"/>
      <c r="Q212" s="112"/>
    </row>
    <row r="213" spans="1:17" s="9" customFormat="1" ht="17.25" customHeight="1" x14ac:dyDescent="0.25">
      <c r="A213" s="113" t="s">
        <v>211</v>
      </c>
      <c r="B213" s="114"/>
      <c r="C213" s="114"/>
      <c r="D213" s="114"/>
      <c r="E213" s="114"/>
      <c r="F213" s="114"/>
      <c r="G213" s="114"/>
      <c r="H213" s="114"/>
      <c r="I213" s="115"/>
      <c r="J213" s="342">
        <v>196349.27</v>
      </c>
      <c r="K213" s="342"/>
      <c r="L213" s="342"/>
      <c r="M213" s="110">
        <f t="shared" si="0"/>
        <v>1.2090391617651222E-4</v>
      </c>
      <c r="N213" s="111"/>
      <c r="O213" s="111"/>
      <c r="P213" s="111"/>
      <c r="Q213" s="112"/>
    </row>
    <row r="214" spans="1:17" s="9" customFormat="1" ht="17.25" customHeight="1" x14ac:dyDescent="0.25">
      <c r="A214" s="113" t="s">
        <v>212</v>
      </c>
      <c r="B214" s="114"/>
      <c r="C214" s="114"/>
      <c r="D214" s="114"/>
      <c r="E214" s="114"/>
      <c r="F214" s="114"/>
      <c r="G214" s="114"/>
      <c r="H214" s="114"/>
      <c r="I214" s="115"/>
      <c r="J214" s="342">
        <v>0</v>
      </c>
      <c r="K214" s="342"/>
      <c r="L214" s="342"/>
      <c r="M214" s="110">
        <f t="shared" si="0"/>
        <v>0</v>
      </c>
      <c r="N214" s="111"/>
      <c r="O214" s="111"/>
      <c r="P214" s="111"/>
      <c r="Q214" s="112"/>
    </row>
    <row r="215" spans="1:17" s="9" customFormat="1" ht="17.25" customHeight="1" x14ac:dyDescent="0.25">
      <c r="A215" s="113" t="s">
        <v>303</v>
      </c>
      <c r="B215" s="114"/>
      <c r="C215" s="114"/>
      <c r="D215" s="114"/>
      <c r="E215" s="114"/>
      <c r="F215" s="114"/>
      <c r="G215" s="114"/>
      <c r="H215" s="114"/>
      <c r="I215" s="115"/>
      <c r="J215" s="342">
        <v>0</v>
      </c>
      <c r="K215" s="342"/>
      <c r="L215" s="342"/>
      <c r="M215" s="110">
        <f t="shared" si="0"/>
        <v>0</v>
      </c>
      <c r="N215" s="111"/>
      <c r="O215" s="111"/>
      <c r="P215" s="111"/>
      <c r="Q215" s="112"/>
    </row>
    <row r="216" spans="1:17" s="9" customFormat="1" ht="17.25" customHeight="1" x14ac:dyDescent="0.25">
      <c r="A216" s="113" t="s">
        <v>23</v>
      </c>
      <c r="B216" s="114"/>
      <c r="C216" s="114"/>
      <c r="D216" s="114"/>
      <c r="E216" s="114"/>
      <c r="F216" s="114"/>
      <c r="G216" s="114"/>
      <c r="H216" s="114"/>
      <c r="I216" s="115"/>
      <c r="J216" s="116">
        <v>39654310.240000002</v>
      </c>
      <c r="K216" s="117"/>
      <c r="L216" s="118"/>
      <c r="M216" s="110">
        <f t="shared" si="0"/>
        <v>2.4417515793638402E-2</v>
      </c>
      <c r="N216" s="111"/>
      <c r="O216" s="111"/>
      <c r="P216" s="111"/>
      <c r="Q216" s="112"/>
    </row>
    <row r="217" spans="1:17" s="9" customFormat="1" ht="18" customHeight="1" x14ac:dyDescent="0.25">
      <c r="A217" s="141" t="s">
        <v>207</v>
      </c>
      <c r="B217" s="141"/>
      <c r="C217" s="141"/>
      <c r="D217" s="141"/>
      <c r="E217" s="141"/>
      <c r="F217" s="141"/>
      <c r="G217" s="141"/>
      <c r="H217" s="141"/>
      <c r="I217" s="141"/>
      <c r="J217" s="342">
        <v>168033475.38999999</v>
      </c>
      <c r="K217" s="342"/>
      <c r="L217" s="342"/>
      <c r="M217" s="110">
        <f t="shared" si="0"/>
        <v>0.10346819839666625</v>
      </c>
      <c r="N217" s="111"/>
      <c r="O217" s="111"/>
      <c r="P217" s="111"/>
      <c r="Q217" s="112"/>
    </row>
    <row r="218" spans="1:17" s="9" customFormat="1" ht="18.75" customHeight="1" x14ac:dyDescent="0.25">
      <c r="A218" s="427" t="s">
        <v>98</v>
      </c>
      <c r="B218" s="427"/>
      <c r="C218" s="427"/>
      <c r="D218" s="427"/>
      <c r="E218" s="427"/>
      <c r="F218" s="427"/>
      <c r="G218" s="427"/>
      <c r="H218" s="427"/>
      <c r="I218" s="427"/>
      <c r="J218" s="435">
        <f>SUM(J204:L217)</f>
        <v>1624010836.1199999</v>
      </c>
      <c r="K218" s="435"/>
      <c r="L218" s="435"/>
      <c r="M218" s="426">
        <f>SUM(M204:Q217)</f>
        <v>0.99999999999999989</v>
      </c>
      <c r="N218" s="427"/>
      <c r="O218" s="427"/>
      <c r="P218" s="427"/>
      <c r="Q218" s="427"/>
    </row>
    <row r="219" spans="1:17" s="1" customFormat="1" ht="18" customHeight="1" x14ac:dyDescent="0.25">
      <c r="A219" s="132"/>
      <c r="B219" s="133"/>
      <c r="C219" s="133"/>
      <c r="D219" s="133"/>
      <c r="E219" s="133"/>
      <c r="F219" s="133"/>
      <c r="G219" s="133"/>
      <c r="H219" s="133"/>
      <c r="I219" s="133"/>
      <c r="J219" s="133"/>
      <c r="K219" s="133"/>
      <c r="L219" s="133"/>
      <c r="M219" s="133"/>
      <c r="N219" s="133"/>
      <c r="O219" s="133"/>
      <c r="P219" s="133"/>
      <c r="Q219" s="134"/>
    </row>
    <row r="220" spans="1:17" ht="21" customHeight="1" x14ac:dyDescent="0.25">
      <c r="A220" s="146" t="s">
        <v>161</v>
      </c>
      <c r="B220" s="146"/>
      <c r="C220" s="146"/>
      <c r="D220" s="146"/>
      <c r="E220" s="146"/>
      <c r="F220" s="146"/>
      <c r="G220" s="146"/>
      <c r="H220" s="146"/>
      <c r="I220" s="146"/>
      <c r="J220" s="146"/>
      <c r="K220" s="146"/>
      <c r="L220" s="146"/>
      <c r="M220" s="146"/>
      <c r="N220" s="146"/>
      <c r="O220" s="146"/>
      <c r="P220" s="146"/>
      <c r="Q220" s="146"/>
    </row>
    <row r="221" spans="1:17" x14ac:dyDescent="0.25">
      <c r="A221" s="149"/>
      <c r="B221" s="150"/>
      <c r="C221" s="150"/>
      <c r="D221" s="150"/>
      <c r="E221" s="150"/>
      <c r="F221" s="150"/>
      <c r="G221" s="150"/>
      <c r="H221" s="150"/>
      <c r="I221" s="150"/>
      <c r="J221" s="150"/>
      <c r="K221" s="150"/>
      <c r="L221" s="150"/>
      <c r="M221" s="150"/>
      <c r="N221" s="150"/>
      <c r="O221" s="150"/>
      <c r="P221" s="150"/>
      <c r="Q221" s="151"/>
    </row>
    <row r="222" spans="1:17" ht="17.25" customHeight="1" x14ac:dyDescent="0.25">
      <c r="A222" s="152" t="s">
        <v>170</v>
      </c>
      <c r="B222" s="153"/>
      <c r="C222" s="153"/>
      <c r="D222" s="153"/>
      <c r="E222" s="153"/>
      <c r="F222" s="153"/>
      <c r="G222" s="153"/>
      <c r="H222" s="153"/>
      <c r="I222" s="153"/>
      <c r="J222" s="153"/>
      <c r="K222" s="153"/>
      <c r="L222" s="153"/>
      <c r="M222" s="153"/>
      <c r="N222" s="153"/>
      <c r="O222" s="153"/>
      <c r="P222" s="153"/>
      <c r="Q222" s="154"/>
    </row>
    <row r="223" spans="1:17" ht="17.25" customHeight="1" x14ac:dyDescent="0.25">
      <c r="A223" s="361" t="s">
        <v>162</v>
      </c>
      <c r="B223" s="362"/>
      <c r="C223" s="362"/>
      <c r="D223" s="362"/>
      <c r="E223" s="362"/>
      <c r="F223" s="362"/>
      <c r="G223" s="362"/>
      <c r="H223" s="362"/>
      <c r="I223" s="362"/>
      <c r="J223" s="362"/>
      <c r="K223" s="362"/>
      <c r="L223" s="362"/>
      <c r="M223" s="362"/>
      <c r="N223" s="362"/>
      <c r="O223" s="362"/>
      <c r="P223" s="362"/>
      <c r="Q223" s="363"/>
    </row>
    <row r="224" spans="1:17" ht="18" customHeight="1" x14ac:dyDescent="0.25">
      <c r="A224" s="58" t="s">
        <v>162</v>
      </c>
      <c r="B224" s="59"/>
      <c r="C224" s="59"/>
      <c r="D224" s="59"/>
      <c r="E224" s="59"/>
      <c r="F224" s="59"/>
      <c r="G224" s="59"/>
      <c r="H224" s="59"/>
      <c r="I224" s="59"/>
      <c r="J224" s="59"/>
      <c r="K224" s="59"/>
      <c r="L224" s="155">
        <f>+L226+L228</f>
        <v>1364327594.7700005</v>
      </c>
      <c r="M224" s="155"/>
      <c r="N224" s="155"/>
      <c r="O224" s="155"/>
      <c r="P224" s="155"/>
      <c r="Q224" s="156"/>
    </row>
    <row r="225" spans="1:17" x14ac:dyDescent="0.25">
      <c r="A225" s="405"/>
      <c r="B225" s="380"/>
      <c r="C225" s="380"/>
      <c r="D225" s="380"/>
      <c r="E225" s="380"/>
      <c r="F225" s="380"/>
      <c r="G225" s="380"/>
      <c r="H225" s="380"/>
      <c r="I225" s="380"/>
      <c r="J225" s="380"/>
      <c r="K225" s="380"/>
      <c r="L225" s="380"/>
      <c r="M225" s="380"/>
      <c r="N225" s="380"/>
      <c r="O225" s="380"/>
      <c r="P225" s="380"/>
      <c r="Q225" s="406"/>
    </row>
    <row r="226" spans="1:17" x14ac:dyDescent="0.25">
      <c r="A226" s="58" t="s">
        <v>163</v>
      </c>
      <c r="B226" s="59"/>
      <c r="C226" s="59"/>
      <c r="D226" s="59"/>
      <c r="E226" s="59"/>
      <c r="F226" s="59"/>
      <c r="G226" s="59"/>
      <c r="H226" s="59"/>
      <c r="I226" s="59"/>
      <c r="J226" s="59"/>
      <c r="K226" s="59"/>
      <c r="L226" s="155">
        <v>1730103.45</v>
      </c>
      <c r="M226" s="155"/>
      <c r="N226" s="155"/>
      <c r="O226" s="155"/>
      <c r="P226" s="155"/>
      <c r="Q226" s="156"/>
    </row>
    <row r="227" spans="1:17" x14ac:dyDescent="0.25">
      <c r="A227" s="405"/>
      <c r="B227" s="380"/>
      <c r="C227" s="380"/>
      <c r="D227" s="380"/>
      <c r="E227" s="380"/>
      <c r="F227" s="380"/>
      <c r="G227" s="380"/>
      <c r="H227" s="380"/>
      <c r="I227" s="380"/>
      <c r="J227" s="380"/>
      <c r="K227" s="380"/>
      <c r="L227" s="380"/>
      <c r="M227" s="380"/>
      <c r="N227" s="380"/>
      <c r="O227" s="380"/>
      <c r="P227" s="380"/>
      <c r="Q227" s="406"/>
    </row>
    <row r="228" spans="1:17" s="1" customFormat="1" x14ac:dyDescent="0.25">
      <c r="A228" s="51" t="s">
        <v>70</v>
      </c>
      <c r="B228" s="52"/>
      <c r="C228" s="52"/>
      <c r="D228" s="52"/>
      <c r="E228" s="52"/>
      <c r="F228" s="52"/>
      <c r="G228" s="52"/>
      <c r="H228" s="52"/>
      <c r="I228" s="52"/>
      <c r="J228" s="52"/>
      <c r="K228" s="52"/>
      <c r="L228" s="147">
        <f>SUM(L232:Q250)</f>
        <v>1362597491.3200004</v>
      </c>
      <c r="M228" s="148"/>
      <c r="N228" s="148"/>
      <c r="O228" s="148"/>
      <c r="P228" s="148"/>
      <c r="Q228" s="148"/>
    </row>
    <row r="229" spans="1:17" s="1" customFormat="1" x14ac:dyDescent="0.25">
      <c r="A229" s="444"/>
      <c r="B229" s="445"/>
      <c r="C229" s="445"/>
      <c r="D229" s="445"/>
      <c r="E229" s="445"/>
      <c r="F229" s="445"/>
      <c r="G229" s="445"/>
      <c r="H229" s="445"/>
      <c r="I229" s="445"/>
      <c r="J229" s="445"/>
      <c r="K229" s="445"/>
      <c r="L229" s="445"/>
      <c r="M229" s="445"/>
      <c r="N229" s="445"/>
      <c r="O229" s="445"/>
      <c r="P229" s="445"/>
      <c r="Q229" s="446"/>
    </row>
    <row r="230" spans="1:17" s="1" customFormat="1" ht="110.25" customHeight="1" x14ac:dyDescent="0.25">
      <c r="A230" s="103" t="s">
        <v>412</v>
      </c>
      <c r="B230" s="104"/>
      <c r="C230" s="104"/>
      <c r="D230" s="104"/>
      <c r="E230" s="104"/>
      <c r="F230" s="104"/>
      <c r="G230" s="104"/>
      <c r="H230" s="104"/>
      <c r="I230" s="104"/>
      <c r="J230" s="104"/>
      <c r="K230" s="104"/>
      <c r="L230" s="104"/>
      <c r="M230" s="104"/>
      <c r="N230" s="104"/>
      <c r="O230" s="104"/>
      <c r="P230" s="104"/>
      <c r="Q230" s="105"/>
    </row>
    <row r="231" spans="1:17" s="1" customFormat="1" x14ac:dyDescent="0.25">
      <c r="A231" s="447"/>
      <c r="B231" s="448"/>
      <c r="C231" s="448"/>
      <c r="D231" s="448"/>
      <c r="E231" s="448"/>
      <c r="F231" s="448"/>
      <c r="G231" s="448"/>
      <c r="H231" s="448"/>
      <c r="I231" s="448"/>
      <c r="J231" s="448"/>
      <c r="K231" s="448"/>
      <c r="L231" s="448"/>
      <c r="M231" s="448"/>
      <c r="N231" s="448"/>
      <c r="O231" s="448"/>
      <c r="P231" s="448"/>
      <c r="Q231" s="449"/>
    </row>
    <row r="232" spans="1:17" s="1" customFormat="1" x14ac:dyDescent="0.25">
      <c r="A232" s="109" t="s">
        <v>126</v>
      </c>
      <c r="B232" s="109"/>
      <c r="C232" s="109"/>
      <c r="D232" s="109"/>
      <c r="E232" s="109"/>
      <c r="F232" s="109"/>
      <c r="G232" s="109"/>
      <c r="H232" s="109"/>
      <c r="I232" s="109"/>
      <c r="J232" s="109"/>
      <c r="K232" s="109"/>
      <c r="L232" s="119">
        <v>429220723.60000002</v>
      </c>
      <c r="M232" s="119"/>
      <c r="N232" s="119"/>
      <c r="O232" s="119"/>
      <c r="P232" s="119"/>
      <c r="Q232" s="119"/>
    </row>
    <row r="233" spans="1:17" s="1" customFormat="1" x14ac:dyDescent="0.25">
      <c r="A233" s="109" t="s">
        <v>127</v>
      </c>
      <c r="B233" s="109"/>
      <c r="C233" s="109"/>
      <c r="D233" s="109"/>
      <c r="E233" s="109"/>
      <c r="F233" s="109"/>
      <c r="G233" s="109"/>
      <c r="H233" s="109"/>
      <c r="I233" s="109"/>
      <c r="J233" s="109"/>
      <c r="K233" s="109"/>
      <c r="L233" s="119">
        <v>147792.42000000001</v>
      </c>
      <c r="M233" s="119"/>
      <c r="N233" s="119"/>
      <c r="O233" s="119"/>
      <c r="P233" s="119"/>
      <c r="Q233" s="119"/>
    </row>
    <row r="234" spans="1:17" s="1" customFormat="1" x14ac:dyDescent="0.25">
      <c r="A234" s="63" t="s">
        <v>128</v>
      </c>
      <c r="B234" s="63"/>
      <c r="C234" s="63"/>
      <c r="D234" s="63"/>
      <c r="E234" s="63"/>
      <c r="F234" s="63"/>
      <c r="G234" s="63"/>
      <c r="H234" s="63"/>
      <c r="I234" s="63"/>
      <c r="J234" s="63"/>
      <c r="K234" s="63"/>
      <c r="L234" s="142">
        <v>12360281.24</v>
      </c>
      <c r="M234" s="142"/>
      <c r="N234" s="142"/>
      <c r="O234" s="142"/>
      <c r="P234" s="142"/>
      <c r="Q234" s="142"/>
    </row>
    <row r="235" spans="1:17" s="1" customFormat="1" x14ac:dyDescent="0.25">
      <c r="A235" s="109" t="s">
        <v>0</v>
      </c>
      <c r="B235" s="109"/>
      <c r="C235" s="109"/>
      <c r="D235" s="109"/>
      <c r="E235" s="109"/>
      <c r="F235" s="109"/>
      <c r="G235" s="109"/>
      <c r="H235" s="109"/>
      <c r="I235" s="109"/>
      <c r="J235" s="109"/>
      <c r="K235" s="109"/>
      <c r="L235" s="119">
        <v>267343169.16999999</v>
      </c>
      <c r="M235" s="119"/>
      <c r="N235" s="119"/>
      <c r="O235" s="119"/>
      <c r="P235" s="119"/>
      <c r="Q235" s="119"/>
    </row>
    <row r="236" spans="1:17" s="1" customFormat="1" x14ac:dyDescent="0.25">
      <c r="A236" s="109" t="s">
        <v>129</v>
      </c>
      <c r="B236" s="109"/>
      <c r="C236" s="109"/>
      <c r="D236" s="109"/>
      <c r="E236" s="109"/>
      <c r="F236" s="109"/>
      <c r="G236" s="109"/>
      <c r="H236" s="109"/>
      <c r="I236" s="109"/>
      <c r="J236" s="109"/>
      <c r="K236" s="109"/>
      <c r="L236" s="119">
        <v>147303.18</v>
      </c>
      <c r="M236" s="119"/>
      <c r="N236" s="119"/>
      <c r="O236" s="119"/>
      <c r="P236" s="119"/>
      <c r="Q236" s="119"/>
    </row>
    <row r="237" spans="1:17" s="1" customFormat="1" x14ac:dyDescent="0.25">
      <c r="A237" s="109" t="s">
        <v>384</v>
      </c>
      <c r="B237" s="109"/>
      <c r="C237" s="109"/>
      <c r="D237" s="109"/>
      <c r="E237" s="109"/>
      <c r="F237" s="109"/>
      <c r="G237" s="109"/>
      <c r="H237" s="109"/>
      <c r="I237" s="109"/>
      <c r="J237" s="109"/>
      <c r="K237" s="109"/>
      <c r="L237" s="119">
        <v>23966077.129999999</v>
      </c>
      <c r="M237" s="119"/>
      <c r="N237" s="119"/>
      <c r="O237" s="119"/>
      <c r="P237" s="119"/>
      <c r="Q237" s="119"/>
    </row>
    <row r="238" spans="1:17" s="1" customFormat="1" ht="15.75" customHeight="1" x14ac:dyDescent="0.25">
      <c r="A238" s="63" t="s">
        <v>130</v>
      </c>
      <c r="B238" s="63"/>
      <c r="C238" s="63"/>
      <c r="D238" s="63"/>
      <c r="E238" s="63"/>
      <c r="F238" s="63"/>
      <c r="G238" s="63"/>
      <c r="H238" s="63"/>
      <c r="I238" s="63"/>
      <c r="J238" s="63"/>
      <c r="K238" s="63"/>
      <c r="L238" s="142">
        <v>309591790.94</v>
      </c>
      <c r="M238" s="142"/>
      <c r="N238" s="142"/>
      <c r="O238" s="142"/>
      <c r="P238" s="142"/>
      <c r="Q238" s="142"/>
    </row>
    <row r="239" spans="1:17" s="1" customFormat="1" hidden="1" x14ac:dyDescent="0.25">
      <c r="A239" s="63" t="s">
        <v>355</v>
      </c>
      <c r="B239" s="63"/>
      <c r="C239" s="63"/>
      <c r="D239" s="63"/>
      <c r="E239" s="63"/>
      <c r="F239" s="63"/>
      <c r="G239" s="63"/>
      <c r="H239" s="63"/>
      <c r="I239" s="63"/>
      <c r="J239" s="63"/>
      <c r="K239" s="63"/>
      <c r="L239" s="123">
        <v>0</v>
      </c>
      <c r="M239" s="123"/>
      <c r="N239" s="123"/>
      <c r="O239" s="123"/>
      <c r="P239" s="123"/>
      <c r="Q239" s="123"/>
    </row>
    <row r="240" spans="1:17" s="1" customFormat="1" ht="30" customHeight="1" x14ac:dyDescent="0.25">
      <c r="A240" s="63" t="s">
        <v>402</v>
      </c>
      <c r="B240" s="63"/>
      <c r="C240" s="63"/>
      <c r="D240" s="63"/>
      <c r="E240" s="63"/>
      <c r="F240" s="63"/>
      <c r="G240" s="63"/>
      <c r="H240" s="63"/>
      <c r="I240" s="63"/>
      <c r="J240" s="63"/>
      <c r="K240" s="63"/>
      <c r="L240" s="142">
        <v>12005076.27</v>
      </c>
      <c r="M240" s="142"/>
      <c r="N240" s="142"/>
      <c r="O240" s="142"/>
      <c r="P240" s="142"/>
      <c r="Q240" s="142"/>
    </row>
    <row r="241" spans="1:17" s="1" customFormat="1" x14ac:dyDescent="0.25">
      <c r="A241" s="109" t="s">
        <v>84</v>
      </c>
      <c r="B241" s="109"/>
      <c r="C241" s="109"/>
      <c r="D241" s="109"/>
      <c r="E241" s="109"/>
      <c r="F241" s="109"/>
      <c r="G241" s="109"/>
      <c r="H241" s="109"/>
      <c r="I241" s="109"/>
      <c r="J241" s="109"/>
      <c r="K241" s="109"/>
      <c r="L241" s="142">
        <v>9396806.3300000001</v>
      </c>
      <c r="M241" s="142"/>
      <c r="N241" s="142"/>
      <c r="O241" s="142"/>
      <c r="P241" s="142"/>
      <c r="Q241" s="142"/>
    </row>
    <row r="242" spans="1:17" s="1" customFormat="1" x14ac:dyDescent="0.25">
      <c r="A242" s="109" t="s">
        <v>131</v>
      </c>
      <c r="B242" s="109"/>
      <c r="C242" s="109"/>
      <c r="D242" s="109"/>
      <c r="E242" s="109"/>
      <c r="F242" s="109"/>
      <c r="G242" s="109"/>
      <c r="H242" s="109"/>
      <c r="I242" s="109"/>
      <c r="J242" s="109"/>
      <c r="K242" s="109"/>
      <c r="L242" s="142">
        <v>33010172.260000002</v>
      </c>
      <c r="M242" s="142"/>
      <c r="N242" s="142"/>
      <c r="O242" s="142"/>
      <c r="P242" s="142"/>
      <c r="Q242" s="142"/>
    </row>
    <row r="243" spans="1:17" s="1" customFormat="1" ht="18.75" hidden="1" customHeight="1" x14ac:dyDescent="0.25">
      <c r="A243" s="109" t="s">
        <v>367</v>
      </c>
      <c r="B243" s="109"/>
      <c r="C243" s="109"/>
      <c r="D243" s="109"/>
      <c r="E243" s="109"/>
      <c r="F243" s="109"/>
      <c r="G243" s="109"/>
      <c r="H243" s="109"/>
      <c r="I243" s="109"/>
      <c r="J243" s="109"/>
      <c r="K243" s="109"/>
      <c r="L243" s="142">
        <v>0</v>
      </c>
      <c r="M243" s="142"/>
      <c r="N243" s="142"/>
      <c r="O243" s="142"/>
      <c r="P243" s="142"/>
      <c r="Q243" s="142"/>
    </row>
    <row r="244" spans="1:17" s="1" customFormat="1" hidden="1" x14ac:dyDescent="0.25">
      <c r="A244" s="109" t="s">
        <v>368</v>
      </c>
      <c r="B244" s="109"/>
      <c r="C244" s="109"/>
      <c r="D244" s="109"/>
      <c r="E244" s="109"/>
      <c r="F244" s="109"/>
      <c r="G244" s="109"/>
      <c r="H244" s="109"/>
      <c r="I244" s="109"/>
      <c r="J244" s="109"/>
      <c r="K244" s="109"/>
      <c r="L244" s="142">
        <v>0</v>
      </c>
      <c r="M244" s="142"/>
      <c r="N244" s="142"/>
      <c r="O244" s="142"/>
      <c r="P244" s="142"/>
      <c r="Q244" s="142"/>
    </row>
    <row r="245" spans="1:17" s="1" customFormat="1" ht="17.25" customHeight="1" x14ac:dyDescent="0.25">
      <c r="A245" s="109" t="s">
        <v>85</v>
      </c>
      <c r="B245" s="109"/>
      <c r="C245" s="109"/>
      <c r="D245" s="109"/>
      <c r="E245" s="109"/>
      <c r="F245" s="109"/>
      <c r="G245" s="109"/>
      <c r="H245" s="109"/>
      <c r="I245" s="109"/>
      <c r="J245" s="109"/>
      <c r="K245" s="109"/>
      <c r="L245" s="119">
        <v>125700990.62</v>
      </c>
      <c r="M245" s="119"/>
      <c r="N245" s="119"/>
      <c r="O245" s="119"/>
      <c r="P245" s="119"/>
      <c r="Q245" s="119"/>
    </row>
    <row r="246" spans="1:17" s="1" customFormat="1" x14ac:dyDescent="0.25">
      <c r="A246" s="109" t="s">
        <v>86</v>
      </c>
      <c r="B246" s="109"/>
      <c r="C246" s="109"/>
      <c r="D246" s="109"/>
      <c r="E246" s="109"/>
      <c r="F246" s="109"/>
      <c r="G246" s="109"/>
      <c r="H246" s="109"/>
      <c r="I246" s="109"/>
      <c r="J246" s="109"/>
      <c r="K246" s="109"/>
      <c r="L246" s="119">
        <v>42447843.950000003</v>
      </c>
      <c r="M246" s="119"/>
      <c r="N246" s="119"/>
      <c r="O246" s="119"/>
      <c r="P246" s="119"/>
      <c r="Q246" s="119"/>
    </row>
    <row r="247" spans="1:17" s="1" customFormat="1" x14ac:dyDescent="0.25">
      <c r="A247" s="109" t="s">
        <v>1</v>
      </c>
      <c r="B247" s="109"/>
      <c r="C247" s="109"/>
      <c r="D247" s="109"/>
      <c r="E247" s="109"/>
      <c r="F247" s="109"/>
      <c r="G247" s="109"/>
      <c r="H247" s="109"/>
      <c r="I247" s="109"/>
      <c r="J247" s="109"/>
      <c r="K247" s="109"/>
      <c r="L247" s="119">
        <v>19942172.109999999</v>
      </c>
      <c r="M247" s="119"/>
      <c r="N247" s="119"/>
      <c r="O247" s="119"/>
      <c r="P247" s="119"/>
      <c r="Q247" s="119"/>
    </row>
    <row r="248" spans="1:17" s="1" customFormat="1" x14ac:dyDescent="0.25">
      <c r="A248" s="63" t="s">
        <v>87</v>
      </c>
      <c r="B248" s="63"/>
      <c r="C248" s="63"/>
      <c r="D248" s="63"/>
      <c r="E248" s="63"/>
      <c r="F248" s="63"/>
      <c r="G248" s="63"/>
      <c r="H248" s="63"/>
      <c r="I248" s="63"/>
      <c r="J248" s="63"/>
      <c r="K248" s="63"/>
      <c r="L248" s="142">
        <v>66753300.969999999</v>
      </c>
      <c r="M248" s="142"/>
      <c r="N248" s="142"/>
      <c r="O248" s="142"/>
      <c r="P248" s="142"/>
      <c r="Q248" s="142"/>
    </row>
    <row r="249" spans="1:17" s="1" customFormat="1" x14ac:dyDescent="0.25">
      <c r="A249" s="63" t="s">
        <v>147</v>
      </c>
      <c r="B249" s="63"/>
      <c r="C249" s="63"/>
      <c r="D249" s="63"/>
      <c r="E249" s="63"/>
      <c r="F249" s="63"/>
      <c r="G249" s="63"/>
      <c r="H249" s="63"/>
      <c r="I249" s="63"/>
      <c r="J249" s="63"/>
      <c r="K249" s="63"/>
      <c r="L249" s="142">
        <v>10563991.130000001</v>
      </c>
      <c r="M249" s="142"/>
      <c r="N249" s="142"/>
      <c r="O249" s="142"/>
      <c r="P249" s="142"/>
      <c r="Q249" s="142"/>
    </row>
    <row r="250" spans="1:17" s="1" customFormat="1" hidden="1" x14ac:dyDescent="0.25">
      <c r="A250" s="373" t="s">
        <v>356</v>
      </c>
      <c r="B250" s="373"/>
      <c r="C250" s="373"/>
      <c r="D250" s="373"/>
      <c r="E250" s="373"/>
      <c r="F250" s="373"/>
      <c r="G250" s="373"/>
      <c r="H250" s="373"/>
      <c r="I250" s="373"/>
      <c r="J250" s="373"/>
      <c r="K250" s="373"/>
      <c r="L250" s="126">
        <v>0</v>
      </c>
      <c r="M250" s="126"/>
      <c r="N250" s="126"/>
      <c r="O250" s="126"/>
      <c r="P250" s="126"/>
      <c r="Q250" s="126"/>
    </row>
    <row r="251" spans="1:17" s="1" customFormat="1" x14ac:dyDescent="0.25">
      <c r="A251" s="143"/>
      <c r="B251" s="144"/>
      <c r="C251" s="144"/>
      <c r="D251" s="144"/>
      <c r="E251" s="144"/>
      <c r="F251" s="144"/>
      <c r="G251" s="144"/>
      <c r="H251" s="144"/>
      <c r="I251" s="144"/>
      <c r="J251" s="144"/>
      <c r="K251" s="144"/>
      <c r="L251" s="144"/>
      <c r="M251" s="144"/>
      <c r="N251" s="144"/>
      <c r="O251" s="144"/>
      <c r="P251" s="144"/>
      <c r="Q251" s="144"/>
    </row>
    <row r="252" spans="1:17" x14ac:dyDescent="0.25">
      <c r="A252" s="337" t="s">
        <v>300</v>
      </c>
      <c r="B252" s="337"/>
      <c r="C252" s="337"/>
      <c r="D252" s="337"/>
      <c r="E252" s="337"/>
      <c r="F252" s="337"/>
      <c r="G252" s="337"/>
      <c r="H252" s="337"/>
      <c r="I252" s="337"/>
      <c r="J252" s="337"/>
      <c r="K252" s="337"/>
      <c r="L252" s="337"/>
      <c r="M252" s="337"/>
      <c r="N252" s="337"/>
      <c r="O252" s="337"/>
      <c r="P252" s="337"/>
      <c r="Q252" s="337"/>
    </row>
    <row r="253" spans="1:17" x14ac:dyDescent="0.25">
      <c r="A253" s="130" t="s">
        <v>293</v>
      </c>
      <c r="B253" s="130"/>
      <c r="C253" s="130"/>
      <c r="D253" s="130"/>
      <c r="E253" s="130"/>
      <c r="F253" s="130"/>
      <c r="G253" s="130"/>
      <c r="H253" s="130"/>
      <c r="I253" s="130"/>
      <c r="J253" s="130"/>
      <c r="K253" s="130"/>
      <c r="L253" s="130"/>
      <c r="M253" s="130"/>
      <c r="N253" s="130"/>
      <c r="O253" s="130"/>
      <c r="P253" s="130"/>
      <c r="Q253" s="130"/>
    </row>
    <row r="254" spans="1:17" ht="123.75" customHeight="1" x14ac:dyDescent="0.25">
      <c r="A254" s="131" t="s">
        <v>413</v>
      </c>
      <c r="B254" s="131"/>
      <c r="C254" s="131"/>
      <c r="D254" s="131"/>
      <c r="E254" s="131"/>
      <c r="F254" s="131"/>
      <c r="G254" s="131"/>
      <c r="H254" s="131"/>
      <c r="I254" s="131"/>
      <c r="J254" s="131"/>
      <c r="K254" s="131"/>
      <c r="L254" s="131"/>
      <c r="M254" s="131"/>
      <c r="N254" s="131"/>
      <c r="O254" s="131"/>
      <c r="P254" s="131"/>
      <c r="Q254" s="131"/>
    </row>
    <row r="255" spans="1:17" ht="24" customHeight="1" x14ac:dyDescent="0.25">
      <c r="A255" s="420" t="s">
        <v>37</v>
      </c>
      <c r="B255" s="421"/>
      <c r="C255" s="421"/>
      <c r="D255" s="422"/>
      <c r="E255" s="12" t="s">
        <v>99</v>
      </c>
      <c r="F255" s="420" t="s">
        <v>100</v>
      </c>
      <c r="G255" s="421"/>
      <c r="H255" s="422"/>
      <c r="I255" s="420" t="s">
        <v>101</v>
      </c>
      <c r="J255" s="421"/>
      <c r="K255" s="422"/>
      <c r="L255" s="420" t="s">
        <v>102</v>
      </c>
      <c r="M255" s="421"/>
      <c r="N255" s="422"/>
      <c r="O255" s="440" t="s">
        <v>2</v>
      </c>
      <c r="P255" s="440"/>
      <c r="Q255" s="441"/>
    </row>
    <row r="256" spans="1:17" ht="16.5" customHeight="1" x14ac:dyDescent="0.25">
      <c r="A256" s="127"/>
      <c r="B256" s="128"/>
      <c r="C256" s="128"/>
      <c r="D256" s="128"/>
      <c r="E256" s="128"/>
      <c r="F256" s="128"/>
      <c r="G256" s="128"/>
      <c r="H256" s="128"/>
      <c r="I256" s="128"/>
      <c r="J256" s="128"/>
      <c r="K256" s="128"/>
      <c r="L256" s="128"/>
      <c r="M256" s="128"/>
      <c r="N256" s="128"/>
      <c r="O256" s="128"/>
      <c r="P256" s="128"/>
      <c r="Q256" s="129"/>
    </row>
    <row r="257" spans="1:17" s="2" customFormat="1" ht="15" customHeight="1" x14ac:dyDescent="0.25">
      <c r="A257" s="343" t="s">
        <v>38</v>
      </c>
      <c r="B257" s="344"/>
      <c r="C257" s="344"/>
      <c r="D257" s="345"/>
      <c r="E257" s="14">
        <v>10559999.99</v>
      </c>
      <c r="F257" s="124">
        <v>0</v>
      </c>
      <c r="G257" s="423"/>
      <c r="H257" s="424"/>
      <c r="I257" s="124">
        <v>16332.72</v>
      </c>
      <c r="J257" s="423"/>
      <c r="K257" s="424"/>
      <c r="L257" s="124">
        <v>4149268.3</v>
      </c>
      <c r="M257" s="423"/>
      <c r="N257" s="424"/>
      <c r="O257" s="61">
        <f>SUM(E257:N257)</f>
        <v>14725601.010000002</v>
      </c>
      <c r="P257" s="61"/>
      <c r="Q257" s="61"/>
    </row>
    <row r="258" spans="1:17" s="5" customFormat="1" ht="15" customHeight="1" x14ac:dyDescent="0.25">
      <c r="A258" s="343" t="s">
        <v>39</v>
      </c>
      <c r="B258" s="344"/>
      <c r="C258" s="344"/>
      <c r="D258" s="345"/>
      <c r="E258" s="14">
        <v>265405653.94999999</v>
      </c>
      <c r="F258" s="124">
        <v>19717185.27</v>
      </c>
      <c r="G258" s="423"/>
      <c r="H258" s="424"/>
      <c r="I258" s="124">
        <v>13593116.84</v>
      </c>
      <c r="J258" s="423"/>
      <c r="K258" s="424"/>
      <c r="L258" s="124">
        <v>195444.76</v>
      </c>
      <c r="M258" s="423"/>
      <c r="N258" s="424"/>
      <c r="O258" s="61">
        <f t="shared" ref="O258:O260" si="1">SUM(E258:N258)</f>
        <v>298911400.81999993</v>
      </c>
      <c r="P258" s="61"/>
      <c r="Q258" s="61"/>
    </row>
    <row r="259" spans="1:17" s="5" customFormat="1" ht="30.75" customHeight="1" x14ac:dyDescent="0.25">
      <c r="A259" s="431" t="s">
        <v>403</v>
      </c>
      <c r="B259" s="432"/>
      <c r="C259" s="432"/>
      <c r="D259" s="433"/>
      <c r="E259" s="14">
        <v>124000</v>
      </c>
      <c r="F259" s="124">
        <v>130000</v>
      </c>
      <c r="G259" s="423"/>
      <c r="H259" s="424"/>
      <c r="I259" s="124">
        <v>0</v>
      </c>
      <c r="J259" s="423"/>
      <c r="K259" s="424"/>
      <c r="L259" s="124">
        <v>0</v>
      </c>
      <c r="M259" s="423"/>
      <c r="N259" s="424"/>
      <c r="O259" s="61">
        <f t="shared" si="1"/>
        <v>254000</v>
      </c>
      <c r="P259" s="61"/>
      <c r="Q259" s="61"/>
    </row>
    <row r="260" spans="1:17" s="5" customFormat="1" ht="30" customHeight="1" x14ac:dyDescent="0.25">
      <c r="A260" s="343" t="s">
        <v>404</v>
      </c>
      <c r="B260" s="344"/>
      <c r="C260" s="344"/>
      <c r="D260" s="345"/>
      <c r="E260" s="14">
        <v>930021.17</v>
      </c>
      <c r="F260" s="124">
        <v>0</v>
      </c>
      <c r="G260" s="423"/>
      <c r="H260" s="424"/>
      <c r="I260" s="124">
        <v>0</v>
      </c>
      <c r="J260" s="423"/>
      <c r="K260" s="424"/>
      <c r="L260" s="124">
        <v>59.94</v>
      </c>
      <c r="M260" s="423"/>
      <c r="N260" s="424"/>
      <c r="O260" s="61">
        <f t="shared" si="1"/>
        <v>930081.11</v>
      </c>
      <c r="P260" s="61"/>
      <c r="Q260" s="61"/>
    </row>
    <row r="261" spans="1:17" s="5" customFormat="1" ht="15" customHeight="1" x14ac:dyDescent="0.25">
      <c r="A261" s="51" t="s">
        <v>40</v>
      </c>
      <c r="B261" s="52"/>
      <c r="C261" s="52"/>
      <c r="D261" s="53"/>
      <c r="E261" s="16">
        <f>SUM(E257:E260)</f>
        <v>277019675.11000001</v>
      </c>
      <c r="F261" s="124">
        <f>SUM(F257:H260)</f>
        <v>19847185.27</v>
      </c>
      <c r="G261" s="423"/>
      <c r="H261" s="424"/>
      <c r="I261" s="124">
        <f>SUM(I257:K260)</f>
        <v>13609449.560000001</v>
      </c>
      <c r="J261" s="423"/>
      <c r="K261" s="424"/>
      <c r="L261" s="124">
        <f>SUM(L257:N260)</f>
        <v>4344773</v>
      </c>
      <c r="M261" s="423"/>
      <c r="N261" s="424"/>
      <c r="O261" s="61">
        <f>SUM(O257:Q260)</f>
        <v>314821082.93999994</v>
      </c>
      <c r="P261" s="61"/>
      <c r="Q261" s="61"/>
    </row>
    <row r="262" spans="1:17" x14ac:dyDescent="0.25">
      <c r="A262" s="434"/>
      <c r="B262" s="434"/>
      <c r="C262" s="434"/>
      <c r="D262" s="434"/>
      <c r="E262" s="434"/>
      <c r="F262" s="434"/>
      <c r="G262" s="434"/>
      <c r="H262" s="434"/>
      <c r="I262" s="434"/>
      <c r="J262" s="434"/>
      <c r="K262" s="434"/>
      <c r="L262" s="434"/>
      <c r="M262" s="434"/>
      <c r="N262" s="434"/>
      <c r="O262" s="434"/>
      <c r="P262" s="434"/>
      <c r="Q262" s="434"/>
    </row>
    <row r="263" spans="1:17" s="5" customFormat="1" ht="24" customHeight="1" x14ac:dyDescent="0.25">
      <c r="A263" s="179" t="s">
        <v>219</v>
      </c>
      <c r="B263" s="100"/>
      <c r="C263" s="100"/>
      <c r="D263" s="100"/>
      <c r="E263" s="100"/>
      <c r="F263" s="100"/>
      <c r="G263" s="100"/>
      <c r="H263" s="100"/>
      <c r="I263" s="100"/>
      <c r="J263" s="100"/>
      <c r="K263" s="100"/>
      <c r="L263" s="100"/>
      <c r="M263" s="100"/>
      <c r="N263" s="100"/>
      <c r="O263" s="100"/>
      <c r="P263" s="100"/>
      <c r="Q263" s="101"/>
    </row>
    <row r="264" spans="1:17" s="5" customFormat="1" ht="48.75" customHeight="1" x14ac:dyDescent="0.25">
      <c r="A264" s="67" t="s">
        <v>414</v>
      </c>
      <c r="B264" s="68"/>
      <c r="C264" s="68"/>
      <c r="D264" s="68"/>
      <c r="E264" s="68"/>
      <c r="F264" s="68"/>
      <c r="G264" s="68"/>
      <c r="H264" s="68"/>
      <c r="I264" s="68"/>
      <c r="J264" s="68"/>
      <c r="K264" s="68"/>
      <c r="L264" s="68"/>
      <c r="M264" s="68"/>
      <c r="N264" s="68"/>
      <c r="O264" s="68"/>
      <c r="P264" s="68"/>
      <c r="Q264" s="69"/>
    </row>
    <row r="265" spans="1:17" s="5" customFormat="1" ht="78" customHeight="1" x14ac:dyDescent="0.25">
      <c r="A265" s="79" t="s">
        <v>392</v>
      </c>
      <c r="B265" s="80"/>
      <c r="C265" s="80"/>
      <c r="D265" s="80"/>
      <c r="E265" s="80"/>
      <c r="F265" s="80"/>
      <c r="G265" s="80"/>
      <c r="H265" s="80"/>
      <c r="I265" s="80"/>
      <c r="J265" s="80"/>
      <c r="K265" s="80"/>
      <c r="L265" s="80"/>
      <c r="M265" s="80"/>
      <c r="N265" s="80"/>
      <c r="O265" s="80"/>
      <c r="P265" s="80"/>
      <c r="Q265" s="81"/>
    </row>
    <row r="266" spans="1:17" ht="84" customHeight="1" x14ac:dyDescent="0.25">
      <c r="A266" s="79" t="s">
        <v>393</v>
      </c>
      <c r="B266" s="80"/>
      <c r="C266" s="80"/>
      <c r="D266" s="80"/>
      <c r="E266" s="80"/>
      <c r="F266" s="80"/>
      <c r="G266" s="80"/>
      <c r="H266" s="80"/>
      <c r="I266" s="80"/>
      <c r="J266" s="80"/>
      <c r="K266" s="80"/>
      <c r="L266" s="80"/>
      <c r="M266" s="80"/>
      <c r="N266" s="80"/>
      <c r="O266" s="80"/>
      <c r="P266" s="80"/>
      <c r="Q266" s="81"/>
    </row>
    <row r="267" spans="1:17" ht="32.25" customHeight="1" x14ac:dyDescent="0.25">
      <c r="A267" s="428" t="s">
        <v>221</v>
      </c>
      <c r="B267" s="429"/>
      <c r="C267" s="429"/>
      <c r="D267" s="429"/>
      <c r="E267" s="429"/>
      <c r="F267" s="429"/>
      <c r="G267" s="429"/>
      <c r="H267" s="429"/>
      <c r="I267" s="429"/>
      <c r="J267" s="429"/>
      <c r="K267" s="429"/>
      <c r="L267" s="429"/>
      <c r="M267" s="429"/>
      <c r="N267" s="429"/>
      <c r="O267" s="429"/>
      <c r="P267" s="429"/>
      <c r="Q267" s="430"/>
    </row>
    <row r="268" spans="1:17" s="5" customFormat="1" x14ac:dyDescent="0.25">
      <c r="A268" s="73"/>
      <c r="B268" s="74"/>
      <c r="C268" s="74"/>
      <c r="D268" s="74"/>
      <c r="E268" s="74"/>
      <c r="F268" s="74"/>
      <c r="G268" s="74"/>
      <c r="H268" s="74"/>
      <c r="I268" s="74"/>
      <c r="J268" s="74"/>
      <c r="K268" s="74"/>
      <c r="L268" s="74"/>
      <c r="M268" s="74"/>
      <c r="N268" s="74"/>
      <c r="O268" s="74"/>
      <c r="P268" s="74"/>
      <c r="Q268" s="75"/>
    </row>
    <row r="269" spans="1:17" s="5" customFormat="1" ht="24" customHeight="1" x14ac:dyDescent="0.25">
      <c r="A269" s="218" t="s">
        <v>37</v>
      </c>
      <c r="B269" s="218"/>
      <c r="C269" s="218"/>
      <c r="D269" s="218"/>
      <c r="E269" s="13" t="s">
        <v>99</v>
      </c>
      <c r="F269" s="218" t="s">
        <v>100</v>
      </c>
      <c r="G269" s="218"/>
      <c r="H269" s="218"/>
      <c r="I269" s="218" t="s">
        <v>101</v>
      </c>
      <c r="J269" s="218"/>
      <c r="K269" s="218"/>
      <c r="L269" s="218" t="s">
        <v>102</v>
      </c>
      <c r="M269" s="218"/>
      <c r="N269" s="218"/>
      <c r="O269" s="218" t="s">
        <v>2</v>
      </c>
      <c r="P269" s="218"/>
      <c r="Q269" s="218"/>
    </row>
    <row r="270" spans="1:17" s="5" customFormat="1" x14ac:dyDescent="0.25">
      <c r="A270" s="407"/>
      <c r="B270" s="407"/>
      <c r="C270" s="407"/>
      <c r="D270" s="407"/>
      <c r="E270" s="407"/>
      <c r="F270" s="407"/>
      <c r="G270" s="407"/>
      <c r="H270" s="407"/>
      <c r="I270" s="407"/>
      <c r="J270" s="407"/>
      <c r="K270" s="407"/>
      <c r="L270" s="407"/>
      <c r="M270" s="407"/>
      <c r="N270" s="407"/>
      <c r="O270" s="407"/>
      <c r="P270" s="407"/>
      <c r="Q270" s="407"/>
    </row>
    <row r="271" spans="1:17" s="11" customFormat="1" ht="15" customHeight="1" x14ac:dyDescent="0.25">
      <c r="A271" s="343" t="s">
        <v>59</v>
      </c>
      <c r="B271" s="344"/>
      <c r="C271" s="344"/>
      <c r="D271" s="345"/>
      <c r="E271" s="20">
        <v>9479977.6300000008</v>
      </c>
      <c r="F271" s="124">
        <v>0</v>
      </c>
      <c r="G271" s="423"/>
      <c r="H271" s="424"/>
      <c r="I271" s="124">
        <v>1864361.66</v>
      </c>
      <c r="J271" s="423"/>
      <c r="K271" s="424"/>
      <c r="L271" s="124">
        <v>6235793.9100000001</v>
      </c>
      <c r="M271" s="423"/>
      <c r="N271" s="424"/>
      <c r="O271" s="451">
        <f>+E271+F271+I271+L271</f>
        <v>17580133.200000003</v>
      </c>
      <c r="P271" s="452"/>
      <c r="Q271" s="453"/>
    </row>
    <row r="272" spans="1:17" s="5" customFormat="1" ht="15" customHeight="1" x14ac:dyDescent="0.25">
      <c r="A272" s="409" t="s">
        <v>40</v>
      </c>
      <c r="B272" s="410"/>
      <c r="C272" s="410"/>
      <c r="D272" s="411"/>
      <c r="E272" s="17">
        <f>SUM(E271)</f>
        <v>9479977.6300000008</v>
      </c>
      <c r="F272" s="451">
        <f>SUM(F271)</f>
        <v>0</v>
      </c>
      <c r="G272" s="452"/>
      <c r="H272" s="453"/>
      <c r="I272" s="451">
        <f>SUM(I271)</f>
        <v>1864361.66</v>
      </c>
      <c r="J272" s="452"/>
      <c r="K272" s="453"/>
      <c r="L272" s="451">
        <f>SUM(L271)</f>
        <v>6235793.9100000001</v>
      </c>
      <c r="M272" s="452"/>
      <c r="N272" s="453"/>
      <c r="O272" s="451">
        <f>SUM(O271)</f>
        <v>17580133.200000003</v>
      </c>
      <c r="P272" s="452"/>
      <c r="Q272" s="453"/>
    </row>
    <row r="273" spans="1:17" ht="15" customHeight="1" x14ac:dyDescent="0.25">
      <c r="A273" s="409"/>
      <c r="B273" s="410"/>
      <c r="C273" s="410"/>
      <c r="D273" s="410"/>
      <c r="E273" s="410"/>
      <c r="F273" s="410"/>
      <c r="G273" s="410"/>
      <c r="H273" s="410"/>
      <c r="I273" s="410"/>
      <c r="J273" s="410"/>
      <c r="K273" s="410"/>
      <c r="L273" s="410"/>
      <c r="M273" s="410"/>
      <c r="N273" s="410"/>
      <c r="O273" s="410"/>
      <c r="P273" s="410"/>
      <c r="Q273" s="411"/>
    </row>
    <row r="274" spans="1:17" x14ac:dyDescent="0.25">
      <c r="A274" s="370"/>
      <c r="B274" s="371"/>
      <c r="C274" s="371"/>
      <c r="D274" s="371"/>
      <c r="E274" s="371"/>
      <c r="F274" s="371"/>
      <c r="G274" s="371"/>
      <c r="H274" s="371"/>
      <c r="I274" s="371"/>
      <c r="J274" s="371"/>
      <c r="K274" s="371"/>
      <c r="L274" s="371"/>
      <c r="M274" s="371"/>
      <c r="N274" s="371"/>
      <c r="O274" s="371"/>
      <c r="P274" s="371"/>
      <c r="Q274" s="372"/>
    </row>
    <row r="275" spans="1:17" s="1" customFormat="1" ht="20.25" customHeight="1" x14ac:dyDescent="0.25">
      <c r="A275" s="98" t="s">
        <v>165</v>
      </c>
      <c r="B275" s="98"/>
      <c r="C275" s="98"/>
      <c r="D275" s="98"/>
      <c r="E275" s="98"/>
      <c r="F275" s="98"/>
      <c r="G275" s="98"/>
      <c r="H275" s="98"/>
      <c r="I275" s="98"/>
      <c r="J275" s="98"/>
      <c r="K275" s="98"/>
      <c r="L275" s="98"/>
      <c r="M275" s="98"/>
      <c r="N275" s="98"/>
      <c r="O275" s="98"/>
      <c r="P275" s="98"/>
      <c r="Q275" s="98"/>
    </row>
    <row r="276" spans="1:17" s="1" customFormat="1" ht="33.75" customHeight="1" x14ac:dyDescent="0.25">
      <c r="A276" s="135" t="s">
        <v>375</v>
      </c>
      <c r="B276" s="136"/>
      <c r="C276" s="136"/>
      <c r="D276" s="136"/>
      <c r="E276" s="136"/>
      <c r="F276" s="136"/>
      <c r="G276" s="136"/>
      <c r="H276" s="136"/>
      <c r="I276" s="136"/>
      <c r="J276" s="136"/>
      <c r="K276" s="136"/>
      <c r="L276" s="136"/>
      <c r="M276" s="136"/>
      <c r="N276" s="136"/>
      <c r="O276" s="136"/>
      <c r="P276" s="136"/>
      <c r="Q276" s="137"/>
    </row>
    <row r="277" spans="1:17" s="1" customFormat="1" ht="21.75" customHeight="1" x14ac:dyDescent="0.25">
      <c r="A277" s="162"/>
      <c r="B277" s="163"/>
      <c r="C277" s="163"/>
      <c r="D277" s="163"/>
      <c r="E277" s="163"/>
      <c r="F277" s="163"/>
      <c r="G277" s="163"/>
      <c r="H277" s="163"/>
      <c r="I277" s="163"/>
      <c r="J277" s="163"/>
      <c r="K277" s="163"/>
      <c r="L277" s="163"/>
      <c r="M277" s="163"/>
      <c r="N277" s="163"/>
      <c r="O277" s="163"/>
      <c r="P277" s="163"/>
      <c r="Q277" s="164"/>
    </row>
    <row r="278" spans="1:17" x14ac:dyDescent="0.25">
      <c r="A278" s="76" t="s">
        <v>164</v>
      </c>
      <c r="B278" s="77"/>
      <c r="C278" s="77"/>
      <c r="D278" s="77"/>
      <c r="E278" s="77"/>
      <c r="F278" s="77"/>
      <c r="G278" s="77"/>
      <c r="H278" s="77"/>
      <c r="I278" s="77"/>
      <c r="J278" s="77"/>
      <c r="K278" s="77"/>
      <c r="L278" s="77"/>
      <c r="M278" s="77"/>
      <c r="N278" s="77"/>
      <c r="O278" s="77"/>
      <c r="P278" s="77"/>
      <c r="Q278" s="78"/>
    </row>
    <row r="279" spans="1:17" ht="15" customHeight="1" x14ac:dyDescent="0.25">
      <c r="A279" s="135" t="s">
        <v>236</v>
      </c>
      <c r="B279" s="136"/>
      <c r="C279" s="136"/>
      <c r="D279" s="136"/>
      <c r="E279" s="136"/>
      <c r="F279" s="136"/>
      <c r="G279" s="136"/>
      <c r="H279" s="136"/>
      <c r="I279" s="136"/>
      <c r="J279" s="136"/>
      <c r="K279" s="136"/>
      <c r="L279" s="136"/>
      <c r="M279" s="136"/>
      <c r="N279" s="136"/>
      <c r="O279" s="136"/>
      <c r="P279" s="136"/>
      <c r="Q279" s="137"/>
    </row>
    <row r="280" spans="1:17" x14ac:dyDescent="0.25">
      <c r="A280" s="138"/>
      <c r="B280" s="139"/>
      <c r="C280" s="139"/>
      <c r="D280" s="139"/>
      <c r="E280" s="139"/>
      <c r="F280" s="139"/>
      <c r="G280" s="139"/>
      <c r="H280" s="139"/>
      <c r="I280" s="139"/>
      <c r="J280" s="139"/>
      <c r="K280" s="139"/>
      <c r="L280" s="139"/>
      <c r="M280" s="139"/>
      <c r="N280" s="139"/>
      <c r="O280" s="139"/>
      <c r="P280" s="139"/>
      <c r="Q280" s="140"/>
    </row>
    <row r="281" spans="1:17" x14ac:dyDescent="0.25">
      <c r="A281" s="82"/>
      <c r="B281" s="83"/>
      <c r="C281" s="83"/>
      <c r="D281" s="83"/>
      <c r="E281" s="83"/>
      <c r="F281" s="83"/>
      <c r="G281" s="83"/>
      <c r="H281" s="83"/>
      <c r="I281" s="83"/>
      <c r="J281" s="83"/>
      <c r="K281" s="83"/>
      <c r="L281" s="83"/>
      <c r="M281" s="83"/>
      <c r="N281" s="83"/>
      <c r="O281" s="83"/>
      <c r="P281" s="83"/>
      <c r="Q281" s="84"/>
    </row>
    <row r="282" spans="1:17" s="1" customFormat="1" ht="21" customHeight="1" x14ac:dyDescent="0.25">
      <c r="A282" s="98" t="s">
        <v>166</v>
      </c>
      <c r="B282" s="98"/>
      <c r="C282" s="98"/>
      <c r="D282" s="98"/>
      <c r="E282" s="98"/>
      <c r="F282" s="98"/>
      <c r="G282" s="98"/>
      <c r="H282" s="98"/>
      <c r="I282" s="98"/>
      <c r="J282" s="98"/>
      <c r="K282" s="98"/>
      <c r="L282" s="98"/>
      <c r="M282" s="98"/>
      <c r="N282" s="98"/>
      <c r="O282" s="98"/>
      <c r="P282" s="98"/>
      <c r="Q282" s="98"/>
    </row>
    <row r="283" spans="1:17" s="1" customFormat="1" ht="66" customHeight="1" x14ac:dyDescent="0.25">
      <c r="A283" s="145" t="s">
        <v>415</v>
      </c>
      <c r="B283" s="145"/>
      <c r="C283" s="145"/>
      <c r="D283" s="145"/>
      <c r="E283" s="145"/>
      <c r="F283" s="145"/>
      <c r="G283" s="145"/>
      <c r="H283" s="145"/>
      <c r="I283" s="145"/>
      <c r="J283" s="145"/>
      <c r="K283" s="145"/>
      <c r="L283" s="145"/>
      <c r="M283" s="145"/>
      <c r="N283" s="145"/>
      <c r="O283" s="145"/>
      <c r="P283" s="145"/>
      <c r="Q283" s="145"/>
    </row>
    <row r="284" spans="1:17" s="1" customFormat="1" x14ac:dyDescent="0.25">
      <c r="A284" s="173"/>
      <c r="B284" s="174"/>
      <c r="C284" s="174"/>
      <c r="D284" s="174"/>
      <c r="E284" s="174"/>
      <c r="F284" s="174"/>
      <c r="G284" s="174"/>
      <c r="H284" s="174"/>
      <c r="I284" s="174"/>
      <c r="J284" s="174"/>
      <c r="K284" s="174"/>
      <c r="L284" s="174"/>
      <c r="M284" s="174"/>
      <c r="N284" s="174"/>
      <c r="O284" s="174"/>
      <c r="P284" s="174"/>
      <c r="Q284" s="175"/>
    </row>
    <row r="285" spans="1:17" s="1" customFormat="1" ht="28.5" customHeight="1" x14ac:dyDescent="0.25">
      <c r="A285" s="302" t="s">
        <v>106</v>
      </c>
      <c r="B285" s="302"/>
      <c r="C285" s="302"/>
      <c r="D285" s="302"/>
      <c r="E285" s="302" t="s">
        <v>120</v>
      </c>
      <c r="F285" s="302"/>
      <c r="G285" s="302" t="s">
        <v>108</v>
      </c>
      <c r="H285" s="302"/>
      <c r="I285" s="302"/>
      <c r="J285" s="302"/>
      <c r="K285" s="302"/>
      <c r="L285" s="302" t="s">
        <v>396</v>
      </c>
      <c r="M285" s="302"/>
      <c r="N285" s="302"/>
      <c r="O285" s="302"/>
      <c r="P285" s="302"/>
      <c r="Q285" s="302"/>
    </row>
    <row r="286" spans="1:17" s="1" customFormat="1" ht="21" customHeight="1" x14ac:dyDescent="0.25">
      <c r="A286" s="62" t="s">
        <v>121</v>
      </c>
      <c r="B286" s="62"/>
      <c r="C286" s="62"/>
      <c r="D286" s="62"/>
      <c r="E286" s="63" t="s">
        <v>104</v>
      </c>
      <c r="F286" s="63"/>
      <c r="G286" s="217" t="s">
        <v>132</v>
      </c>
      <c r="H286" s="217"/>
      <c r="I286" s="217"/>
      <c r="J286" s="217"/>
      <c r="K286" s="217"/>
      <c r="L286" s="266">
        <v>7612069.6799999997</v>
      </c>
      <c r="M286" s="266"/>
      <c r="N286" s="266"/>
      <c r="O286" s="266"/>
      <c r="P286" s="266"/>
      <c r="Q286" s="266"/>
    </row>
    <row r="287" spans="1:17" s="1" customFormat="1" ht="20.25" customHeight="1" x14ac:dyDescent="0.25">
      <c r="A287" s="439" t="s">
        <v>107</v>
      </c>
      <c r="B287" s="439"/>
      <c r="C287" s="439"/>
      <c r="D287" s="439"/>
      <c r="E287" s="63" t="s">
        <v>105</v>
      </c>
      <c r="F287" s="63"/>
      <c r="G287" s="217" t="s">
        <v>109</v>
      </c>
      <c r="H287" s="217"/>
      <c r="I287" s="217"/>
      <c r="J287" s="217"/>
      <c r="K287" s="217"/>
      <c r="L287" s="266">
        <v>747682.64</v>
      </c>
      <c r="M287" s="266"/>
      <c r="N287" s="266"/>
      <c r="O287" s="266"/>
      <c r="P287" s="266"/>
      <c r="Q287" s="266"/>
    </row>
    <row r="288" spans="1:17" s="1" customFormat="1" x14ac:dyDescent="0.25">
      <c r="A288" s="165" t="s">
        <v>136</v>
      </c>
      <c r="B288" s="165"/>
      <c r="C288" s="165"/>
      <c r="D288" s="165"/>
      <c r="E288" s="165"/>
      <c r="F288" s="165"/>
      <c r="G288" s="165"/>
      <c r="H288" s="165"/>
      <c r="I288" s="165"/>
      <c r="J288" s="165"/>
      <c r="K288" s="165"/>
      <c r="L288" s="166">
        <f>SUM(L286:Q287)</f>
        <v>8359752.3199999994</v>
      </c>
      <c r="M288" s="166"/>
      <c r="N288" s="166"/>
      <c r="O288" s="166"/>
      <c r="P288" s="166"/>
      <c r="Q288" s="166"/>
    </row>
    <row r="289" spans="1:17" s="1" customFormat="1" x14ac:dyDescent="0.25">
      <c r="A289" s="176"/>
      <c r="B289" s="177"/>
      <c r="C289" s="177"/>
      <c r="D289" s="177"/>
      <c r="E289" s="177"/>
      <c r="F289" s="177"/>
      <c r="G289" s="177"/>
      <c r="H289" s="177"/>
      <c r="I289" s="177"/>
      <c r="J289" s="177"/>
      <c r="K289" s="177"/>
      <c r="L289" s="177"/>
      <c r="M289" s="177"/>
      <c r="N289" s="177"/>
      <c r="O289" s="177"/>
      <c r="P289" s="177"/>
      <c r="Q289" s="178"/>
    </row>
    <row r="290" spans="1:17" s="1" customFormat="1" ht="22.5" customHeight="1" x14ac:dyDescent="0.25">
      <c r="A290" s="98" t="s">
        <v>305</v>
      </c>
      <c r="B290" s="98"/>
      <c r="C290" s="98"/>
      <c r="D290" s="98"/>
      <c r="E290" s="98"/>
      <c r="F290" s="98"/>
      <c r="G290" s="98"/>
      <c r="H290" s="98"/>
      <c r="I290" s="98"/>
      <c r="J290" s="98"/>
      <c r="K290" s="98"/>
      <c r="L290" s="98"/>
      <c r="M290" s="98"/>
      <c r="N290" s="98"/>
      <c r="O290" s="98"/>
      <c r="P290" s="98"/>
      <c r="Q290" s="98"/>
    </row>
    <row r="291" spans="1:17" s="1" customFormat="1" x14ac:dyDescent="0.25">
      <c r="A291" s="132"/>
      <c r="B291" s="133"/>
      <c r="C291" s="133"/>
      <c r="D291" s="133"/>
      <c r="E291" s="133"/>
      <c r="F291" s="133"/>
      <c r="G291" s="133"/>
      <c r="H291" s="133"/>
      <c r="I291" s="133"/>
      <c r="J291" s="133"/>
      <c r="K291" s="133"/>
      <c r="L291" s="133"/>
      <c r="M291" s="133"/>
      <c r="N291" s="133"/>
      <c r="O291" s="133"/>
      <c r="P291" s="133"/>
      <c r="Q291" s="134"/>
    </row>
    <row r="292" spans="1:17" s="1" customFormat="1" ht="27.75" customHeight="1" x14ac:dyDescent="0.25">
      <c r="A292" s="161" t="s">
        <v>188</v>
      </c>
      <c r="B292" s="161"/>
      <c r="C292" s="161"/>
      <c r="D292" s="161"/>
      <c r="E292" s="161"/>
      <c r="F292" s="161"/>
      <c r="G292" s="161"/>
      <c r="H292" s="207" t="s">
        <v>189</v>
      </c>
      <c r="I292" s="207"/>
      <c r="J292" s="207"/>
      <c r="K292" s="208"/>
      <c r="L292" s="167" t="s">
        <v>361</v>
      </c>
      <c r="M292" s="168"/>
      <c r="N292" s="168"/>
      <c r="O292" s="168"/>
      <c r="P292" s="168"/>
      <c r="Q292" s="169"/>
    </row>
    <row r="293" spans="1:17" s="9" customFormat="1" x14ac:dyDescent="0.25">
      <c r="A293" s="62" t="s">
        <v>31</v>
      </c>
      <c r="B293" s="62"/>
      <c r="C293" s="62"/>
      <c r="D293" s="62"/>
      <c r="E293" s="62"/>
      <c r="F293" s="62"/>
      <c r="G293" s="62"/>
      <c r="H293" s="121">
        <v>642631253.44000006</v>
      </c>
      <c r="I293" s="121"/>
      <c r="J293" s="121"/>
      <c r="K293" s="121"/>
      <c r="L293" s="121">
        <v>0</v>
      </c>
      <c r="M293" s="121"/>
      <c r="N293" s="121"/>
      <c r="O293" s="121"/>
      <c r="P293" s="121"/>
      <c r="Q293" s="121"/>
    </row>
    <row r="294" spans="1:17" s="9" customFormat="1" x14ac:dyDescent="0.25">
      <c r="A294" s="62" t="s">
        <v>66</v>
      </c>
      <c r="B294" s="62"/>
      <c r="C294" s="62"/>
      <c r="D294" s="62"/>
      <c r="E294" s="62"/>
      <c r="F294" s="62"/>
      <c r="G294" s="62"/>
      <c r="H294" s="121">
        <v>156552528.47999999</v>
      </c>
      <c r="I294" s="121"/>
      <c r="J294" s="121"/>
      <c r="K294" s="121"/>
      <c r="L294" s="121">
        <v>0</v>
      </c>
      <c r="M294" s="121"/>
      <c r="N294" s="121"/>
      <c r="O294" s="121"/>
      <c r="P294" s="121"/>
      <c r="Q294" s="121"/>
    </row>
    <row r="295" spans="1:17" s="9" customFormat="1" x14ac:dyDescent="0.25">
      <c r="A295" s="62" t="s">
        <v>21</v>
      </c>
      <c r="B295" s="62"/>
      <c r="C295" s="62"/>
      <c r="D295" s="62"/>
      <c r="E295" s="62"/>
      <c r="F295" s="62"/>
      <c r="G295" s="62"/>
      <c r="H295" s="121">
        <v>103410016.25</v>
      </c>
      <c r="I295" s="121"/>
      <c r="J295" s="121"/>
      <c r="K295" s="121"/>
      <c r="L295" s="121">
        <v>0</v>
      </c>
      <c r="M295" s="121"/>
      <c r="N295" s="121"/>
      <c r="O295" s="121"/>
      <c r="P295" s="121"/>
      <c r="Q295" s="121"/>
    </row>
    <row r="296" spans="1:17" s="9" customFormat="1" x14ac:dyDescent="0.25">
      <c r="A296" s="62" t="s">
        <v>362</v>
      </c>
      <c r="B296" s="62"/>
      <c r="C296" s="62"/>
      <c r="D296" s="62"/>
      <c r="E296" s="62"/>
      <c r="F296" s="62"/>
      <c r="G296" s="62"/>
      <c r="H296" s="121">
        <v>15090420</v>
      </c>
      <c r="I296" s="121"/>
      <c r="J296" s="121"/>
      <c r="K296" s="121"/>
      <c r="L296" s="121">
        <v>0</v>
      </c>
      <c r="M296" s="121"/>
      <c r="N296" s="121"/>
      <c r="O296" s="121"/>
      <c r="P296" s="121"/>
      <c r="Q296" s="121"/>
    </row>
    <row r="297" spans="1:17" s="9" customFormat="1" x14ac:dyDescent="0.25">
      <c r="A297" s="450" t="s">
        <v>2</v>
      </c>
      <c r="B297" s="450"/>
      <c r="C297" s="450"/>
      <c r="D297" s="450"/>
      <c r="E297" s="450"/>
      <c r="F297" s="450"/>
      <c r="G297" s="450"/>
      <c r="H297" s="376">
        <f>SUM(H293:K296)</f>
        <v>917684218.17000008</v>
      </c>
      <c r="I297" s="376"/>
      <c r="J297" s="376"/>
      <c r="K297" s="376"/>
      <c r="L297" s="376">
        <f>SUM(L293:Q295)</f>
        <v>0</v>
      </c>
      <c r="M297" s="376"/>
      <c r="N297" s="376"/>
      <c r="O297" s="376"/>
      <c r="P297" s="376"/>
      <c r="Q297" s="376"/>
    </row>
    <row r="298" spans="1:17" s="1" customFormat="1" x14ac:dyDescent="0.25">
      <c r="A298" s="132"/>
      <c r="B298" s="133"/>
      <c r="C298" s="133"/>
      <c r="D298" s="133"/>
      <c r="E298" s="133"/>
      <c r="F298" s="133"/>
      <c r="G298" s="133"/>
      <c r="H298" s="133"/>
      <c r="I298" s="133"/>
      <c r="J298" s="133"/>
      <c r="K298" s="133"/>
      <c r="L298" s="133"/>
      <c r="M298" s="133"/>
      <c r="N298" s="133"/>
      <c r="O298" s="133"/>
      <c r="P298" s="133"/>
      <c r="Q298" s="134"/>
    </row>
    <row r="299" spans="1:17" s="1" customFormat="1" ht="32.25" customHeight="1" x14ac:dyDescent="0.25">
      <c r="A299" s="157" t="s">
        <v>335</v>
      </c>
      <c r="B299" s="158"/>
      <c r="C299" s="158"/>
      <c r="D299" s="158"/>
      <c r="E299" s="158"/>
      <c r="F299" s="158"/>
      <c r="G299" s="158"/>
      <c r="H299" s="158"/>
      <c r="I299" s="158"/>
      <c r="J299" s="158"/>
      <c r="K299" s="158"/>
      <c r="L299" s="158"/>
      <c r="M299" s="158"/>
      <c r="N299" s="158"/>
      <c r="O299" s="158"/>
      <c r="P299" s="158"/>
      <c r="Q299" s="159"/>
    </row>
    <row r="300" spans="1:17" s="1" customFormat="1" x14ac:dyDescent="0.25">
      <c r="A300" s="378"/>
      <c r="B300" s="378"/>
      <c r="C300" s="378"/>
      <c r="D300" s="378"/>
      <c r="E300" s="378"/>
      <c r="F300" s="378"/>
      <c r="G300" s="378"/>
      <c r="H300" s="378"/>
      <c r="I300" s="378"/>
      <c r="J300" s="378"/>
      <c r="K300" s="378"/>
      <c r="L300" s="378"/>
      <c r="M300" s="378"/>
      <c r="N300" s="378"/>
      <c r="O300" s="378"/>
      <c r="P300" s="378"/>
      <c r="Q300" s="378"/>
    </row>
    <row r="301" spans="1:17" s="1" customFormat="1" ht="45" customHeight="1" x14ac:dyDescent="0.25">
      <c r="A301" s="385" t="s">
        <v>416</v>
      </c>
      <c r="B301" s="386"/>
      <c r="C301" s="386"/>
      <c r="D301" s="386"/>
      <c r="E301" s="386"/>
      <c r="F301" s="386"/>
      <c r="G301" s="386"/>
      <c r="H301" s="386"/>
      <c r="I301" s="386"/>
      <c r="J301" s="386"/>
      <c r="K301" s="386"/>
      <c r="L301" s="386"/>
      <c r="M301" s="386"/>
      <c r="N301" s="386"/>
      <c r="O301" s="386"/>
      <c r="P301" s="386"/>
      <c r="Q301" s="387"/>
    </row>
    <row r="302" spans="1:17" s="1" customFormat="1" ht="12.75" customHeight="1" x14ac:dyDescent="0.25">
      <c r="A302" s="260"/>
      <c r="B302" s="261"/>
      <c r="C302" s="261"/>
      <c r="D302" s="261"/>
      <c r="E302" s="261"/>
      <c r="F302" s="261"/>
      <c r="G302" s="261"/>
      <c r="H302" s="261"/>
      <c r="I302" s="261"/>
      <c r="J302" s="261"/>
      <c r="K302" s="261"/>
      <c r="L302" s="261"/>
      <c r="M302" s="261"/>
      <c r="N302" s="261"/>
      <c r="O302" s="261"/>
      <c r="P302" s="261"/>
      <c r="Q302" s="262"/>
    </row>
    <row r="303" spans="1:17" s="1" customFormat="1" x14ac:dyDescent="0.25">
      <c r="A303" s="213" t="s">
        <v>67</v>
      </c>
      <c r="B303" s="213"/>
      <c r="C303" s="213"/>
      <c r="D303" s="213"/>
      <c r="E303" s="213"/>
      <c r="F303" s="213"/>
      <c r="G303" s="213"/>
      <c r="H303" s="213"/>
      <c r="I303" s="213"/>
      <c r="J303" s="213"/>
      <c r="K303" s="213"/>
      <c r="L303" s="213"/>
      <c r="M303" s="213"/>
      <c r="N303" s="213"/>
      <c r="O303" s="213"/>
      <c r="P303" s="213"/>
      <c r="Q303" s="213"/>
    </row>
    <row r="304" spans="1:17" s="1" customFormat="1" ht="12.75" customHeight="1" x14ac:dyDescent="0.25">
      <c r="A304" s="211"/>
      <c r="B304" s="211"/>
      <c r="C304" s="211"/>
      <c r="D304" s="211"/>
      <c r="E304" s="211"/>
      <c r="F304" s="211"/>
      <c r="G304" s="211"/>
      <c r="H304" s="211"/>
      <c r="I304" s="211"/>
      <c r="J304" s="211"/>
      <c r="K304" s="211"/>
      <c r="L304" s="211"/>
      <c r="M304" s="211"/>
      <c r="N304" s="211"/>
      <c r="O304" s="211"/>
      <c r="P304" s="211"/>
      <c r="Q304" s="211"/>
    </row>
    <row r="305" spans="1:17" s="1" customFormat="1" ht="29.25" customHeight="1" x14ac:dyDescent="0.25">
      <c r="A305" s="206" t="s">
        <v>176</v>
      </c>
      <c r="B305" s="207"/>
      <c r="C305" s="207"/>
      <c r="D305" s="207"/>
      <c r="E305" s="207"/>
      <c r="F305" s="208"/>
      <c r="G305" s="206" t="s">
        <v>189</v>
      </c>
      <c r="H305" s="207"/>
      <c r="I305" s="207"/>
      <c r="J305" s="208"/>
      <c r="K305" s="206" t="s">
        <v>358</v>
      </c>
      <c r="L305" s="207"/>
      <c r="M305" s="207"/>
      <c r="N305" s="208"/>
      <c r="O305" s="167" t="s">
        <v>361</v>
      </c>
      <c r="P305" s="168"/>
      <c r="Q305" s="169"/>
    </row>
    <row r="306" spans="1:17" s="1" customFormat="1" ht="17.25" customHeight="1" x14ac:dyDescent="0.25">
      <c r="A306" s="62" t="s">
        <v>123</v>
      </c>
      <c r="B306" s="62"/>
      <c r="C306" s="62"/>
      <c r="D306" s="62"/>
      <c r="E306" s="62"/>
      <c r="F306" s="62"/>
      <c r="G306" s="121">
        <v>91912685.219999999</v>
      </c>
      <c r="H306" s="121"/>
      <c r="I306" s="121"/>
      <c r="J306" s="121"/>
      <c r="K306" s="121">
        <v>7992468.7699999996</v>
      </c>
      <c r="L306" s="121"/>
      <c r="M306" s="121"/>
      <c r="N306" s="121"/>
      <c r="O306" s="121">
        <v>67194296.180000007</v>
      </c>
      <c r="P306" s="121"/>
      <c r="Q306" s="121"/>
    </row>
    <row r="307" spans="1:17" s="1" customFormat="1" ht="17.25" customHeight="1" x14ac:dyDescent="0.25">
      <c r="A307" s="62" t="s">
        <v>52</v>
      </c>
      <c r="B307" s="62"/>
      <c r="C307" s="62"/>
      <c r="D307" s="62"/>
      <c r="E307" s="62"/>
      <c r="F307" s="62"/>
      <c r="G307" s="121">
        <v>10917574.08</v>
      </c>
      <c r="H307" s="121"/>
      <c r="I307" s="121"/>
      <c r="J307" s="121"/>
      <c r="K307" s="121">
        <v>562909.69999999995</v>
      </c>
      <c r="L307" s="121"/>
      <c r="M307" s="121"/>
      <c r="N307" s="121"/>
      <c r="O307" s="121">
        <v>9316908.7400000002</v>
      </c>
      <c r="P307" s="121"/>
      <c r="Q307" s="121"/>
    </row>
    <row r="308" spans="1:17" s="1" customFormat="1" ht="17.25" customHeight="1" x14ac:dyDescent="0.25">
      <c r="A308" s="62" t="s">
        <v>61</v>
      </c>
      <c r="B308" s="62"/>
      <c r="C308" s="62"/>
      <c r="D308" s="62"/>
      <c r="E308" s="62"/>
      <c r="F308" s="62"/>
      <c r="G308" s="121">
        <v>6474908.6699999999</v>
      </c>
      <c r="H308" s="121"/>
      <c r="I308" s="121"/>
      <c r="J308" s="121"/>
      <c r="K308" s="121">
        <v>710252.68</v>
      </c>
      <c r="L308" s="121"/>
      <c r="M308" s="121"/>
      <c r="N308" s="121"/>
      <c r="O308" s="121">
        <v>3632559.72</v>
      </c>
      <c r="P308" s="121"/>
      <c r="Q308" s="121"/>
    </row>
    <row r="309" spans="1:17" s="1" customFormat="1" ht="17.25" customHeight="1" x14ac:dyDescent="0.25">
      <c r="A309" s="62" t="s">
        <v>124</v>
      </c>
      <c r="B309" s="62"/>
      <c r="C309" s="62"/>
      <c r="D309" s="62"/>
      <c r="E309" s="62"/>
      <c r="F309" s="62"/>
      <c r="G309" s="121">
        <v>409325151.91000003</v>
      </c>
      <c r="H309" s="121"/>
      <c r="I309" s="121"/>
      <c r="J309" s="121"/>
      <c r="K309" s="121">
        <v>17882602.940000001</v>
      </c>
      <c r="L309" s="121"/>
      <c r="M309" s="121"/>
      <c r="N309" s="121"/>
      <c r="O309" s="121">
        <v>315518463.31</v>
      </c>
      <c r="P309" s="121"/>
      <c r="Q309" s="121"/>
    </row>
    <row r="310" spans="1:17" s="1" customFormat="1" x14ac:dyDescent="0.25">
      <c r="A310" s="62" t="s">
        <v>53</v>
      </c>
      <c r="B310" s="62"/>
      <c r="C310" s="62"/>
      <c r="D310" s="62"/>
      <c r="E310" s="62"/>
      <c r="F310" s="62"/>
      <c r="G310" s="121">
        <v>316997.5</v>
      </c>
      <c r="H310" s="121"/>
      <c r="I310" s="121"/>
      <c r="J310" s="121"/>
      <c r="K310" s="121">
        <v>0</v>
      </c>
      <c r="L310" s="121"/>
      <c r="M310" s="121"/>
      <c r="N310" s="121"/>
      <c r="O310" s="121">
        <v>316996.5</v>
      </c>
      <c r="P310" s="121"/>
      <c r="Q310" s="121"/>
    </row>
    <row r="311" spans="1:17" s="1" customFormat="1" x14ac:dyDescent="0.25">
      <c r="A311" s="62" t="s">
        <v>49</v>
      </c>
      <c r="B311" s="62"/>
      <c r="C311" s="62"/>
      <c r="D311" s="62"/>
      <c r="E311" s="62"/>
      <c r="F311" s="62"/>
      <c r="G311" s="121">
        <v>287329894.82999998</v>
      </c>
      <c r="H311" s="121"/>
      <c r="I311" s="121"/>
      <c r="J311" s="121"/>
      <c r="K311" s="121">
        <v>11014354.9</v>
      </c>
      <c r="L311" s="121"/>
      <c r="M311" s="121"/>
      <c r="N311" s="121"/>
      <c r="O311" s="121">
        <v>159179238.24000001</v>
      </c>
      <c r="P311" s="121"/>
      <c r="Q311" s="121"/>
    </row>
    <row r="312" spans="1:17" s="1" customFormat="1" ht="18.75" customHeight="1" x14ac:dyDescent="0.25">
      <c r="A312" s="62" t="s">
        <v>54</v>
      </c>
      <c r="B312" s="62"/>
      <c r="C312" s="62"/>
      <c r="D312" s="62"/>
      <c r="E312" s="62"/>
      <c r="F312" s="62"/>
      <c r="G312" s="121">
        <v>822999.73</v>
      </c>
      <c r="H312" s="121"/>
      <c r="I312" s="121"/>
      <c r="J312" s="121"/>
      <c r="K312" s="121">
        <v>134592.97</v>
      </c>
      <c r="L312" s="121"/>
      <c r="M312" s="121"/>
      <c r="N312" s="121"/>
      <c r="O312" s="121">
        <v>341445.38</v>
      </c>
      <c r="P312" s="121"/>
      <c r="Q312" s="121"/>
    </row>
    <row r="313" spans="1:17" s="1" customFormat="1" x14ac:dyDescent="0.25">
      <c r="A313" s="450" t="s">
        <v>2</v>
      </c>
      <c r="B313" s="450"/>
      <c r="C313" s="450"/>
      <c r="D313" s="450"/>
      <c r="E313" s="450"/>
      <c r="F313" s="450"/>
      <c r="G313" s="376">
        <f>SUM(G306:J312)</f>
        <v>807100211.94000006</v>
      </c>
      <c r="H313" s="376"/>
      <c r="I313" s="376"/>
      <c r="J313" s="376"/>
      <c r="K313" s="61">
        <f>SUM(K306:N312)</f>
        <v>38297181.960000001</v>
      </c>
      <c r="L313" s="61"/>
      <c r="M313" s="61"/>
      <c r="N313" s="61"/>
      <c r="O313" s="61">
        <f>SUM(O306:Q312)</f>
        <v>555499908.07000005</v>
      </c>
      <c r="P313" s="61"/>
      <c r="Q313" s="61"/>
    </row>
    <row r="314" spans="1:17" s="1" customFormat="1" x14ac:dyDescent="0.25">
      <c r="A314" s="377"/>
      <c r="B314" s="378"/>
      <c r="C314" s="378"/>
      <c r="D314" s="378"/>
      <c r="E314" s="378"/>
      <c r="F314" s="378"/>
      <c r="G314" s="378"/>
      <c r="H314" s="378"/>
      <c r="I314" s="378"/>
      <c r="J314" s="378"/>
      <c r="K314" s="378"/>
      <c r="L314" s="378"/>
      <c r="M314" s="378"/>
      <c r="N314" s="378"/>
      <c r="O314" s="378"/>
      <c r="P314" s="378"/>
      <c r="Q314" s="379"/>
    </row>
    <row r="315" spans="1:17" s="1" customFormat="1" ht="28.5" customHeight="1" x14ac:dyDescent="0.25">
      <c r="A315" s="206" t="s">
        <v>190</v>
      </c>
      <c r="B315" s="207"/>
      <c r="C315" s="207"/>
      <c r="D315" s="207"/>
      <c r="E315" s="207"/>
      <c r="F315" s="208"/>
      <c r="G315" s="206" t="s">
        <v>189</v>
      </c>
      <c r="H315" s="207"/>
      <c r="I315" s="207"/>
      <c r="J315" s="208"/>
      <c r="K315" s="167" t="s">
        <v>359</v>
      </c>
      <c r="L315" s="168"/>
      <c r="M315" s="168"/>
      <c r="N315" s="169"/>
      <c r="O315" s="167" t="s">
        <v>364</v>
      </c>
      <c r="P315" s="168"/>
      <c r="Q315" s="169"/>
    </row>
    <row r="316" spans="1:17" s="1" customFormat="1" x14ac:dyDescent="0.25">
      <c r="A316" s="246" t="s">
        <v>88</v>
      </c>
      <c r="B316" s="247"/>
      <c r="C316" s="247"/>
      <c r="D316" s="247"/>
      <c r="E316" s="247"/>
      <c r="F316" s="248"/>
      <c r="G316" s="122">
        <v>500683.97</v>
      </c>
      <c r="H316" s="355"/>
      <c r="I316" s="355"/>
      <c r="J316" s="125"/>
      <c r="K316" s="122">
        <v>110745.63</v>
      </c>
      <c r="L316" s="355"/>
      <c r="M316" s="355"/>
      <c r="N316" s="125"/>
      <c r="O316" s="122">
        <v>305974.36</v>
      </c>
      <c r="P316" s="355"/>
      <c r="Q316" s="125"/>
    </row>
    <row r="317" spans="1:17" s="1" customFormat="1" ht="17.25" customHeight="1" x14ac:dyDescent="0.25">
      <c r="A317" s="246" t="s">
        <v>336</v>
      </c>
      <c r="B317" s="247"/>
      <c r="C317" s="247"/>
      <c r="D317" s="247"/>
      <c r="E317" s="247"/>
      <c r="F317" s="248"/>
      <c r="G317" s="122">
        <v>6750250.6299999999</v>
      </c>
      <c r="H317" s="355"/>
      <c r="I317" s="355"/>
      <c r="J317" s="125"/>
      <c r="K317" s="122">
        <v>847730.32</v>
      </c>
      <c r="L317" s="355"/>
      <c r="M317" s="355"/>
      <c r="N317" s="125"/>
      <c r="O317" s="122">
        <v>4185783.53</v>
      </c>
      <c r="P317" s="355"/>
      <c r="Q317" s="125"/>
    </row>
    <row r="318" spans="1:17" s="1" customFormat="1" x14ac:dyDescent="0.25">
      <c r="A318" s="58" t="s">
        <v>2</v>
      </c>
      <c r="B318" s="59"/>
      <c r="C318" s="59"/>
      <c r="D318" s="59"/>
      <c r="E318" s="59"/>
      <c r="F318" s="60"/>
      <c r="G318" s="356">
        <f>SUM(G316:J317)</f>
        <v>7250934.5999999996</v>
      </c>
      <c r="H318" s="357"/>
      <c r="I318" s="357"/>
      <c r="J318" s="358"/>
      <c r="K318" s="356">
        <f>SUM(K316:N317)</f>
        <v>958475.95</v>
      </c>
      <c r="L318" s="357"/>
      <c r="M318" s="357"/>
      <c r="N318" s="358"/>
      <c r="O318" s="356">
        <f>SUM(O316:Q317)</f>
        <v>4491757.8899999997</v>
      </c>
      <c r="P318" s="357"/>
      <c r="Q318" s="358"/>
    </row>
    <row r="319" spans="1:17" s="1" customFormat="1" x14ac:dyDescent="0.25">
      <c r="A319" s="58" t="s">
        <v>363</v>
      </c>
      <c r="B319" s="59"/>
      <c r="C319" s="59"/>
      <c r="D319" s="59"/>
      <c r="E319" s="59"/>
      <c r="F319" s="59"/>
      <c r="G319" s="59"/>
      <c r="H319" s="59"/>
      <c r="I319" s="59"/>
      <c r="J319" s="59"/>
      <c r="K319" s="59"/>
      <c r="L319" s="59"/>
      <c r="M319" s="59"/>
      <c r="N319" s="59"/>
      <c r="O319" s="359">
        <f>+O313+O318</f>
        <v>559991665.96000004</v>
      </c>
      <c r="P319" s="359"/>
      <c r="Q319" s="360"/>
    </row>
    <row r="320" spans="1:17" s="1" customFormat="1" x14ac:dyDescent="0.25">
      <c r="A320" s="132"/>
      <c r="B320" s="133"/>
      <c r="C320" s="133"/>
      <c r="D320" s="133"/>
      <c r="E320" s="133"/>
      <c r="F320" s="133"/>
      <c r="G320" s="133"/>
      <c r="H320" s="133"/>
      <c r="I320" s="133"/>
      <c r="J320" s="133"/>
      <c r="K320" s="133"/>
      <c r="L320" s="133"/>
      <c r="M320" s="133"/>
      <c r="N320" s="133"/>
      <c r="O320" s="133"/>
      <c r="P320" s="133"/>
      <c r="Q320" s="134"/>
    </row>
    <row r="321" spans="1:17" s="1" customFormat="1" ht="63.75" customHeight="1" x14ac:dyDescent="0.25">
      <c r="A321" s="131" t="s">
        <v>422</v>
      </c>
      <c r="B321" s="131"/>
      <c r="C321" s="131"/>
      <c r="D321" s="131"/>
      <c r="E321" s="131"/>
      <c r="F321" s="131"/>
      <c r="G321" s="131"/>
      <c r="H321" s="131"/>
      <c r="I321" s="131"/>
      <c r="J321" s="131"/>
      <c r="K321" s="131"/>
      <c r="L321" s="131"/>
      <c r="M321" s="131"/>
      <c r="N321" s="131"/>
      <c r="O321" s="131"/>
      <c r="P321" s="131"/>
      <c r="Q321" s="131"/>
    </row>
    <row r="322" spans="1:17" s="1" customFormat="1" ht="45" customHeight="1" x14ac:dyDescent="0.25">
      <c r="A322" s="103" t="s">
        <v>369</v>
      </c>
      <c r="B322" s="104"/>
      <c r="C322" s="104"/>
      <c r="D322" s="104"/>
      <c r="E322" s="104"/>
      <c r="F322" s="104"/>
      <c r="G322" s="104"/>
      <c r="H322" s="104"/>
      <c r="I322" s="104"/>
      <c r="J322" s="104"/>
      <c r="K322" s="104"/>
      <c r="L322" s="104"/>
      <c r="M322" s="104"/>
      <c r="N322" s="104"/>
      <c r="O322" s="104"/>
      <c r="P322" s="104"/>
      <c r="Q322" s="105"/>
    </row>
    <row r="323" spans="1:17" s="1" customFormat="1" x14ac:dyDescent="0.25">
      <c r="A323" s="106"/>
      <c r="B323" s="107"/>
      <c r="C323" s="107"/>
      <c r="D323" s="107"/>
      <c r="E323" s="107"/>
      <c r="F323" s="107"/>
      <c r="G323" s="107"/>
      <c r="H323" s="107"/>
      <c r="I323" s="107"/>
      <c r="J323" s="107"/>
      <c r="K323" s="107"/>
      <c r="L323" s="107"/>
      <c r="M323" s="107"/>
      <c r="N323" s="107"/>
      <c r="O323" s="107"/>
      <c r="P323" s="107"/>
      <c r="Q323" s="108"/>
    </row>
    <row r="324" spans="1:17" s="1" customFormat="1" ht="20.25" customHeight="1" x14ac:dyDescent="0.25">
      <c r="A324" s="51" t="s">
        <v>220</v>
      </c>
      <c r="B324" s="52"/>
      <c r="C324" s="52"/>
      <c r="D324" s="52"/>
      <c r="E324" s="52"/>
      <c r="F324" s="52"/>
      <c r="G324" s="52"/>
      <c r="H324" s="52"/>
      <c r="I324" s="52"/>
      <c r="J324" s="52"/>
      <c r="K324" s="52"/>
      <c r="L324" s="52"/>
      <c r="M324" s="52"/>
      <c r="N324" s="52"/>
      <c r="O324" s="52"/>
      <c r="P324" s="52"/>
      <c r="Q324" s="53"/>
    </row>
    <row r="325" spans="1:17" s="1" customFormat="1" ht="12.75" customHeight="1" x14ac:dyDescent="0.25">
      <c r="A325" s="170"/>
      <c r="B325" s="171"/>
      <c r="C325" s="171"/>
      <c r="D325" s="171"/>
      <c r="E325" s="171"/>
      <c r="F325" s="171"/>
      <c r="G325" s="171"/>
      <c r="H325" s="171"/>
      <c r="I325" s="171"/>
      <c r="J325" s="171"/>
      <c r="K325" s="171"/>
      <c r="L325" s="171"/>
      <c r="M325" s="171"/>
      <c r="N325" s="171"/>
      <c r="O325" s="171"/>
      <c r="P325" s="171"/>
      <c r="Q325" s="172"/>
    </row>
    <row r="326" spans="1:17" s="1" customFormat="1" ht="70.5" customHeight="1" x14ac:dyDescent="0.25">
      <c r="A326" s="145" t="s">
        <v>417</v>
      </c>
      <c r="B326" s="145"/>
      <c r="C326" s="145"/>
      <c r="D326" s="145"/>
      <c r="E326" s="145"/>
      <c r="F326" s="145"/>
      <c r="G326" s="145"/>
      <c r="H326" s="145"/>
      <c r="I326" s="145"/>
      <c r="J326" s="145"/>
      <c r="K326" s="145"/>
      <c r="L326" s="145"/>
      <c r="M326" s="145"/>
      <c r="N326" s="145"/>
      <c r="O326" s="145"/>
      <c r="P326" s="145"/>
      <c r="Q326" s="145"/>
    </row>
    <row r="327" spans="1:17" s="1" customFormat="1" x14ac:dyDescent="0.25">
      <c r="A327" s="170"/>
      <c r="B327" s="171"/>
      <c r="C327" s="171"/>
      <c r="D327" s="171"/>
      <c r="E327" s="171"/>
      <c r="F327" s="171"/>
      <c r="G327" s="171"/>
      <c r="H327" s="171"/>
      <c r="I327" s="171"/>
      <c r="J327" s="171"/>
      <c r="K327" s="171"/>
      <c r="L327" s="171"/>
      <c r="M327" s="171"/>
      <c r="N327" s="171"/>
      <c r="O327" s="171"/>
      <c r="P327" s="171"/>
      <c r="Q327" s="172"/>
    </row>
    <row r="328" spans="1:17" ht="20.25" customHeight="1" x14ac:dyDescent="0.25">
      <c r="A328" s="98" t="s">
        <v>167</v>
      </c>
      <c r="B328" s="98"/>
      <c r="C328" s="98"/>
      <c r="D328" s="98"/>
      <c r="E328" s="98"/>
      <c r="F328" s="98"/>
      <c r="G328" s="98"/>
      <c r="H328" s="98"/>
      <c r="I328" s="98"/>
      <c r="J328" s="98"/>
      <c r="K328" s="98"/>
      <c r="L328" s="98"/>
      <c r="M328" s="98"/>
      <c r="N328" s="98"/>
      <c r="O328" s="98"/>
      <c r="P328" s="98"/>
      <c r="Q328" s="98"/>
    </row>
    <row r="329" spans="1:17" ht="33" customHeight="1" x14ac:dyDescent="0.25">
      <c r="A329" s="145" t="s">
        <v>237</v>
      </c>
      <c r="B329" s="145"/>
      <c r="C329" s="145"/>
      <c r="D329" s="145"/>
      <c r="E329" s="145"/>
      <c r="F329" s="145"/>
      <c r="G329" s="145"/>
      <c r="H329" s="145"/>
      <c r="I329" s="145"/>
      <c r="J329" s="145"/>
      <c r="K329" s="145"/>
      <c r="L329" s="145"/>
      <c r="M329" s="145"/>
      <c r="N329" s="145"/>
      <c r="O329" s="145"/>
      <c r="P329" s="145"/>
      <c r="Q329" s="145"/>
    </row>
    <row r="330" spans="1:17" x14ac:dyDescent="0.25">
      <c r="A330" s="276"/>
      <c r="B330" s="277"/>
      <c r="C330" s="277"/>
      <c r="D330" s="277"/>
      <c r="E330" s="277"/>
      <c r="F330" s="277"/>
      <c r="G330" s="277"/>
      <c r="H330" s="277"/>
      <c r="I330" s="277"/>
      <c r="J330" s="277"/>
      <c r="K330" s="277"/>
      <c r="L330" s="277"/>
      <c r="M330" s="277"/>
      <c r="N330" s="277"/>
      <c r="O330" s="277"/>
      <c r="P330" s="277"/>
      <c r="Q330" s="278"/>
    </row>
    <row r="331" spans="1:17" ht="23.25" customHeight="1" x14ac:dyDescent="0.25">
      <c r="A331" s="98" t="s">
        <v>168</v>
      </c>
      <c r="B331" s="98"/>
      <c r="C331" s="98"/>
      <c r="D331" s="98"/>
      <c r="E331" s="98"/>
      <c r="F331" s="98"/>
      <c r="G331" s="98"/>
      <c r="H331" s="98"/>
      <c r="I331" s="98"/>
      <c r="J331" s="98"/>
      <c r="K331" s="98"/>
      <c r="L331" s="98"/>
      <c r="M331" s="98"/>
      <c r="N331" s="98"/>
      <c r="O331" s="98"/>
      <c r="P331" s="98"/>
      <c r="Q331" s="98"/>
    </row>
    <row r="332" spans="1:17" x14ac:dyDescent="0.25">
      <c r="A332" s="132"/>
      <c r="B332" s="133"/>
      <c r="C332" s="133"/>
      <c r="D332" s="133"/>
      <c r="E332" s="133"/>
      <c r="F332" s="133"/>
      <c r="G332" s="133"/>
      <c r="H332" s="133"/>
      <c r="I332" s="133"/>
      <c r="J332" s="133"/>
      <c r="K332" s="133"/>
      <c r="L332" s="133"/>
      <c r="M332" s="133"/>
      <c r="N332" s="133"/>
      <c r="O332" s="133"/>
      <c r="P332" s="133"/>
      <c r="Q332" s="134"/>
    </row>
    <row r="333" spans="1:17" x14ac:dyDescent="0.25">
      <c r="A333" s="343" t="s">
        <v>377</v>
      </c>
      <c r="B333" s="344"/>
      <c r="C333" s="344"/>
      <c r="D333" s="344"/>
      <c r="E333" s="344"/>
      <c r="F333" s="344"/>
      <c r="G333" s="344"/>
      <c r="H333" s="344"/>
      <c r="I333" s="344"/>
      <c r="J333" s="344"/>
      <c r="K333" s="344"/>
      <c r="L333" s="344"/>
      <c r="M333" s="344"/>
      <c r="N333" s="344"/>
      <c r="O333" s="344"/>
      <c r="P333" s="344"/>
      <c r="Q333" s="345"/>
    </row>
    <row r="334" spans="1:17" ht="15" customHeight="1" x14ac:dyDescent="0.25">
      <c r="A334" s="381"/>
      <c r="B334" s="382"/>
      <c r="C334" s="382"/>
      <c r="D334" s="382"/>
      <c r="E334" s="382"/>
      <c r="F334" s="382"/>
      <c r="G334" s="382"/>
      <c r="H334" s="382"/>
      <c r="I334" s="382"/>
      <c r="J334" s="382"/>
      <c r="K334" s="382"/>
      <c r="L334" s="382"/>
      <c r="M334" s="382"/>
      <c r="N334" s="382"/>
      <c r="O334" s="382"/>
      <c r="P334" s="382"/>
      <c r="Q334" s="383"/>
    </row>
    <row r="335" spans="1:17" ht="15.75" x14ac:dyDescent="0.25">
      <c r="A335" s="215" t="s">
        <v>169</v>
      </c>
      <c r="B335" s="384"/>
      <c r="C335" s="384"/>
      <c r="D335" s="384"/>
      <c r="E335" s="384"/>
      <c r="F335" s="384"/>
      <c r="G335" s="384"/>
      <c r="H335" s="384"/>
      <c r="I335" s="384"/>
      <c r="J335" s="384"/>
      <c r="K335" s="384"/>
      <c r="L335" s="384"/>
      <c r="M335" s="384"/>
      <c r="N335" s="384"/>
      <c r="O335" s="384"/>
      <c r="P335" s="384"/>
      <c r="Q335" s="384"/>
    </row>
    <row r="336" spans="1:17" ht="18.75" customHeight="1" x14ac:dyDescent="0.25">
      <c r="A336" s="353"/>
      <c r="B336" s="353"/>
      <c r="C336" s="353"/>
      <c r="D336" s="353"/>
      <c r="E336" s="353"/>
      <c r="F336" s="353"/>
      <c r="G336" s="353"/>
      <c r="H336" s="353"/>
      <c r="I336" s="353"/>
      <c r="J336" s="353"/>
      <c r="K336" s="353"/>
      <c r="L336" s="353"/>
      <c r="M336" s="353"/>
      <c r="N336" s="353"/>
      <c r="O336" s="353"/>
      <c r="P336" s="353"/>
      <c r="Q336" s="353"/>
    </row>
    <row r="337" spans="1:17" x14ac:dyDescent="0.25">
      <c r="A337" s="98" t="s">
        <v>238</v>
      </c>
      <c r="B337" s="98"/>
      <c r="C337" s="98"/>
      <c r="D337" s="98"/>
      <c r="E337" s="98"/>
      <c r="F337" s="98"/>
      <c r="G337" s="98"/>
      <c r="H337" s="98"/>
      <c r="I337" s="98"/>
      <c r="J337" s="98"/>
      <c r="K337" s="98"/>
      <c r="L337" s="98"/>
      <c r="M337" s="98"/>
      <c r="N337" s="98"/>
      <c r="O337" s="98"/>
      <c r="P337" s="98"/>
      <c r="Q337" s="98"/>
    </row>
    <row r="338" spans="1:17" s="5" customFormat="1" ht="141.75" customHeight="1" x14ac:dyDescent="0.25">
      <c r="A338" s="131" t="s">
        <v>423</v>
      </c>
      <c r="B338" s="131"/>
      <c r="C338" s="131"/>
      <c r="D338" s="131"/>
      <c r="E338" s="131"/>
      <c r="F338" s="131"/>
      <c r="G338" s="131"/>
      <c r="H338" s="131"/>
      <c r="I338" s="131"/>
      <c r="J338" s="131"/>
      <c r="K338" s="131"/>
      <c r="L338" s="131"/>
      <c r="M338" s="131"/>
      <c r="N338" s="131"/>
      <c r="O338" s="131"/>
      <c r="P338" s="131"/>
      <c r="Q338" s="131"/>
    </row>
    <row r="339" spans="1:17" s="5" customFormat="1" ht="31.5" customHeight="1" x14ac:dyDescent="0.25">
      <c r="A339" s="302" t="s">
        <v>37</v>
      </c>
      <c r="B339" s="302"/>
      <c r="C339" s="302"/>
      <c r="D339" s="302"/>
      <c r="E339" s="15" t="s">
        <v>99</v>
      </c>
      <c r="F339" s="302" t="s">
        <v>100</v>
      </c>
      <c r="G339" s="302"/>
      <c r="H339" s="302"/>
      <c r="I339" s="302" t="s">
        <v>101</v>
      </c>
      <c r="J339" s="302"/>
      <c r="K339" s="302"/>
      <c r="L339" s="161" t="s">
        <v>102</v>
      </c>
      <c r="M339" s="161"/>
      <c r="N339" s="161"/>
      <c r="O339" s="302" t="s">
        <v>2</v>
      </c>
      <c r="P339" s="302"/>
      <c r="Q339" s="302"/>
    </row>
    <row r="340" spans="1:17" s="5" customFormat="1" ht="15" customHeight="1" x14ac:dyDescent="0.25">
      <c r="A340" s="130" t="s">
        <v>139</v>
      </c>
      <c r="B340" s="130"/>
      <c r="C340" s="130"/>
      <c r="D340" s="130"/>
      <c r="E340" s="14">
        <v>7367691.4299999997</v>
      </c>
      <c r="F340" s="123">
        <v>1749036.78</v>
      </c>
      <c r="G340" s="123"/>
      <c r="H340" s="123"/>
      <c r="I340" s="121">
        <v>185750.3</v>
      </c>
      <c r="J340" s="121"/>
      <c r="K340" s="121"/>
      <c r="L340" s="121">
        <v>54990.87</v>
      </c>
      <c r="M340" s="121"/>
      <c r="N340" s="121"/>
      <c r="O340" s="121">
        <f>SUM(E340:N340)</f>
        <v>9357469.379999999</v>
      </c>
      <c r="P340" s="121"/>
      <c r="Q340" s="121"/>
    </row>
    <row r="341" spans="1:17" s="5" customFormat="1" ht="15" customHeight="1" x14ac:dyDescent="0.25">
      <c r="A341" s="130" t="s">
        <v>148</v>
      </c>
      <c r="B341" s="130"/>
      <c r="C341" s="130"/>
      <c r="D341" s="130"/>
      <c r="E341" s="14">
        <v>36806196.009999998</v>
      </c>
      <c r="F341" s="123">
        <v>301020</v>
      </c>
      <c r="G341" s="123"/>
      <c r="H341" s="123"/>
      <c r="I341" s="121">
        <v>0</v>
      </c>
      <c r="J341" s="121"/>
      <c r="K341" s="121"/>
      <c r="L341" s="121">
        <v>3360</v>
      </c>
      <c r="M341" s="121"/>
      <c r="N341" s="121"/>
      <c r="O341" s="121">
        <f t="shared" ref="O341:O348" si="2">SUM(E341:N341)</f>
        <v>37110576.009999998</v>
      </c>
      <c r="P341" s="121"/>
      <c r="Q341" s="121"/>
    </row>
    <row r="342" spans="1:17" s="5" customFormat="1" ht="15" hidden="1" customHeight="1" x14ac:dyDescent="0.25">
      <c r="A342" s="130" t="s">
        <v>138</v>
      </c>
      <c r="B342" s="130"/>
      <c r="C342" s="130"/>
      <c r="D342" s="130"/>
      <c r="E342" s="14"/>
      <c r="F342" s="123"/>
      <c r="G342" s="123"/>
      <c r="H342" s="123"/>
      <c r="I342" s="121"/>
      <c r="J342" s="121"/>
      <c r="K342" s="121"/>
      <c r="L342" s="121"/>
      <c r="M342" s="121"/>
      <c r="N342" s="121"/>
      <c r="O342" s="121">
        <f t="shared" si="2"/>
        <v>0</v>
      </c>
      <c r="P342" s="121"/>
      <c r="Q342" s="121"/>
    </row>
    <row r="343" spans="1:17" s="5" customFormat="1" ht="15" customHeight="1" x14ac:dyDescent="0.25">
      <c r="A343" s="130" t="s">
        <v>140</v>
      </c>
      <c r="B343" s="130"/>
      <c r="C343" s="130"/>
      <c r="D343" s="130"/>
      <c r="E343" s="18">
        <v>580609.64</v>
      </c>
      <c r="F343" s="123">
        <v>60977.33</v>
      </c>
      <c r="G343" s="123"/>
      <c r="H343" s="123"/>
      <c r="I343" s="121">
        <v>0</v>
      </c>
      <c r="J343" s="121"/>
      <c r="K343" s="121"/>
      <c r="L343" s="121">
        <v>231159.26</v>
      </c>
      <c r="M343" s="121"/>
      <c r="N343" s="121"/>
      <c r="O343" s="121">
        <f t="shared" si="2"/>
        <v>872746.23</v>
      </c>
      <c r="P343" s="121"/>
      <c r="Q343" s="121"/>
    </row>
    <row r="344" spans="1:17" s="5" customFormat="1" ht="15" customHeight="1" x14ac:dyDescent="0.25">
      <c r="A344" s="130" t="s">
        <v>141</v>
      </c>
      <c r="B344" s="130"/>
      <c r="C344" s="130"/>
      <c r="D344" s="130"/>
      <c r="E344" s="18">
        <v>14361473.130000001</v>
      </c>
      <c r="F344" s="123">
        <v>254558.2</v>
      </c>
      <c r="G344" s="123"/>
      <c r="H344" s="123"/>
      <c r="I344" s="121">
        <v>626972.81999999995</v>
      </c>
      <c r="J344" s="121"/>
      <c r="K344" s="121"/>
      <c r="L344" s="121">
        <v>924192.15</v>
      </c>
      <c r="M344" s="121"/>
      <c r="N344" s="121"/>
      <c r="O344" s="121">
        <f t="shared" si="2"/>
        <v>16167196.300000001</v>
      </c>
      <c r="P344" s="121"/>
      <c r="Q344" s="121"/>
    </row>
    <row r="345" spans="1:17" s="5" customFormat="1" ht="15" customHeight="1" x14ac:dyDescent="0.25">
      <c r="A345" s="130" t="s">
        <v>142</v>
      </c>
      <c r="B345" s="130"/>
      <c r="C345" s="130"/>
      <c r="D345" s="130"/>
      <c r="E345" s="18">
        <v>32892.31</v>
      </c>
      <c r="F345" s="123">
        <v>0</v>
      </c>
      <c r="G345" s="123"/>
      <c r="H345" s="123"/>
      <c r="I345" s="121">
        <v>0</v>
      </c>
      <c r="J345" s="121"/>
      <c r="K345" s="121"/>
      <c r="L345" s="121">
        <v>22208.6</v>
      </c>
      <c r="M345" s="121"/>
      <c r="N345" s="121"/>
      <c r="O345" s="121">
        <f t="shared" si="2"/>
        <v>55100.909999999996</v>
      </c>
      <c r="P345" s="121"/>
      <c r="Q345" s="121"/>
    </row>
    <row r="346" spans="1:17" s="5" customFormat="1" ht="15" customHeight="1" x14ac:dyDescent="0.25">
      <c r="A346" s="130" t="s">
        <v>145</v>
      </c>
      <c r="B346" s="130"/>
      <c r="C346" s="130"/>
      <c r="D346" s="130"/>
      <c r="E346" s="18">
        <v>213594243.02000001</v>
      </c>
      <c r="F346" s="123">
        <v>55767189.700000003</v>
      </c>
      <c r="G346" s="123"/>
      <c r="H346" s="123"/>
      <c r="I346" s="123">
        <v>13257218.08</v>
      </c>
      <c r="J346" s="123"/>
      <c r="K346" s="123"/>
      <c r="L346" s="121">
        <v>5019092.03</v>
      </c>
      <c r="M346" s="121"/>
      <c r="N346" s="121"/>
      <c r="O346" s="121">
        <f t="shared" si="2"/>
        <v>287637742.82999998</v>
      </c>
      <c r="P346" s="121"/>
      <c r="Q346" s="121"/>
    </row>
    <row r="347" spans="1:17" s="5" customFormat="1" ht="15" customHeight="1" x14ac:dyDescent="0.25">
      <c r="A347" s="130" t="s">
        <v>143</v>
      </c>
      <c r="B347" s="130"/>
      <c r="C347" s="130"/>
      <c r="D347" s="130"/>
      <c r="E347" s="18">
        <v>0</v>
      </c>
      <c r="F347" s="123">
        <v>2872148.65</v>
      </c>
      <c r="G347" s="123"/>
      <c r="H347" s="123"/>
      <c r="I347" s="121">
        <v>0</v>
      </c>
      <c r="J347" s="121"/>
      <c r="K347" s="121"/>
      <c r="L347" s="121">
        <v>0</v>
      </c>
      <c r="M347" s="121"/>
      <c r="N347" s="121"/>
      <c r="O347" s="121">
        <f t="shared" si="2"/>
        <v>2872148.65</v>
      </c>
      <c r="P347" s="121"/>
      <c r="Q347" s="121"/>
    </row>
    <row r="348" spans="1:17" s="5" customFormat="1" ht="15" customHeight="1" x14ac:dyDescent="0.25">
      <c r="A348" s="130" t="s">
        <v>405</v>
      </c>
      <c r="B348" s="130"/>
      <c r="C348" s="130"/>
      <c r="D348" s="130"/>
      <c r="E348" s="18">
        <v>102653.89</v>
      </c>
      <c r="F348" s="123">
        <v>54516.92</v>
      </c>
      <c r="G348" s="123"/>
      <c r="H348" s="123"/>
      <c r="I348" s="121">
        <v>0</v>
      </c>
      <c r="J348" s="121"/>
      <c r="K348" s="121"/>
      <c r="L348" s="121">
        <v>1850</v>
      </c>
      <c r="M348" s="121"/>
      <c r="N348" s="121"/>
      <c r="O348" s="121">
        <f t="shared" si="2"/>
        <v>159020.81</v>
      </c>
      <c r="P348" s="121"/>
      <c r="Q348" s="121"/>
    </row>
    <row r="349" spans="1:17" s="5" customFormat="1" ht="15" customHeight="1" x14ac:dyDescent="0.25">
      <c r="A349" s="434" t="s">
        <v>41</v>
      </c>
      <c r="B349" s="434"/>
      <c r="C349" s="434"/>
      <c r="D349" s="434"/>
      <c r="E349" s="16">
        <f>SUM(E340:E348)</f>
        <v>272845759.43000001</v>
      </c>
      <c r="F349" s="356">
        <f>SUM(F340:H348)</f>
        <v>61059447.580000006</v>
      </c>
      <c r="G349" s="357"/>
      <c r="H349" s="358"/>
      <c r="I349" s="356">
        <f>SUM(I340:K348)</f>
        <v>14069941.199999999</v>
      </c>
      <c r="J349" s="357"/>
      <c r="K349" s="358"/>
      <c r="L349" s="356">
        <f>SUM(L340:N348)</f>
        <v>6256852.9100000001</v>
      </c>
      <c r="M349" s="357"/>
      <c r="N349" s="358"/>
      <c r="O349" s="61">
        <f>SUM(O340:Q348)</f>
        <v>354232001.11999995</v>
      </c>
      <c r="P349" s="61"/>
      <c r="Q349" s="61"/>
    </row>
    <row r="350" spans="1:17" s="1" customFormat="1" ht="18.75" customHeight="1" x14ac:dyDescent="0.25">
      <c r="A350" s="132"/>
      <c r="B350" s="133"/>
      <c r="C350" s="133"/>
      <c r="D350" s="133"/>
      <c r="E350" s="133"/>
      <c r="F350" s="133"/>
      <c r="G350" s="133"/>
      <c r="H350" s="133"/>
      <c r="I350" s="133"/>
      <c r="J350" s="133"/>
      <c r="K350" s="133"/>
      <c r="L350" s="133"/>
      <c r="M350" s="133"/>
      <c r="N350" s="133"/>
      <c r="O350" s="133"/>
      <c r="P350" s="133"/>
      <c r="Q350" s="134"/>
    </row>
    <row r="351" spans="1:17" s="1" customFormat="1" ht="18.75" customHeight="1" x14ac:dyDescent="0.25">
      <c r="A351" s="98" t="s">
        <v>191</v>
      </c>
      <c r="B351" s="98"/>
      <c r="C351" s="98"/>
      <c r="D351" s="98"/>
      <c r="E351" s="98"/>
      <c r="F351" s="98"/>
      <c r="G351" s="98"/>
      <c r="H351" s="98"/>
      <c r="I351" s="98"/>
      <c r="J351" s="98"/>
      <c r="K351" s="98"/>
      <c r="L351" s="98"/>
      <c r="M351" s="98"/>
      <c r="N351" s="98"/>
      <c r="O351" s="98"/>
      <c r="P351" s="98"/>
      <c r="Q351" s="98"/>
    </row>
    <row r="352" spans="1:17" s="9" customFormat="1" ht="18.75" customHeight="1" x14ac:dyDescent="0.25">
      <c r="A352" s="63" t="s">
        <v>239</v>
      </c>
      <c r="B352" s="63"/>
      <c r="C352" s="63"/>
      <c r="D352" s="63"/>
      <c r="E352" s="63"/>
      <c r="F352" s="63"/>
      <c r="G352" s="63"/>
      <c r="H352" s="63"/>
      <c r="I352" s="63"/>
      <c r="J352" s="63"/>
      <c r="K352" s="63"/>
      <c r="L352" s="63"/>
      <c r="M352" s="63"/>
      <c r="N352" s="63"/>
      <c r="O352" s="63"/>
      <c r="P352" s="63"/>
      <c r="Q352" s="63"/>
    </row>
    <row r="353" spans="1:17" s="1" customFormat="1" ht="18.75" customHeight="1" x14ac:dyDescent="0.25">
      <c r="A353" s="132"/>
      <c r="B353" s="133"/>
      <c r="C353" s="133"/>
      <c r="D353" s="133"/>
      <c r="E353" s="133"/>
      <c r="F353" s="133"/>
      <c r="G353" s="133"/>
      <c r="H353" s="133"/>
      <c r="I353" s="133"/>
      <c r="J353" s="133"/>
      <c r="K353" s="133"/>
      <c r="L353" s="133"/>
      <c r="M353" s="133"/>
      <c r="N353" s="133"/>
      <c r="O353" s="133"/>
      <c r="P353" s="133"/>
      <c r="Q353" s="134"/>
    </row>
    <row r="354" spans="1:17" s="1" customFormat="1" ht="18.75" customHeight="1" x14ac:dyDescent="0.25">
      <c r="A354" s="98" t="s">
        <v>171</v>
      </c>
      <c r="B354" s="98"/>
      <c r="C354" s="98"/>
      <c r="D354" s="98"/>
      <c r="E354" s="98"/>
      <c r="F354" s="98"/>
      <c r="G354" s="98"/>
      <c r="H354" s="98"/>
      <c r="I354" s="98"/>
      <c r="J354" s="98"/>
      <c r="K354" s="98"/>
      <c r="L354" s="98"/>
      <c r="M354" s="98"/>
      <c r="N354" s="98"/>
      <c r="O354" s="98"/>
      <c r="P354" s="98"/>
      <c r="Q354" s="98"/>
    </row>
    <row r="355" spans="1:17" s="9" customFormat="1" ht="18.75" customHeight="1" x14ac:dyDescent="0.25">
      <c r="A355" s="63" t="s">
        <v>240</v>
      </c>
      <c r="B355" s="63"/>
      <c r="C355" s="63"/>
      <c r="D355" s="63"/>
      <c r="E355" s="63"/>
      <c r="F355" s="63"/>
      <c r="G355" s="63"/>
      <c r="H355" s="63"/>
      <c r="I355" s="63"/>
      <c r="J355" s="63"/>
      <c r="K355" s="63"/>
      <c r="L355" s="63"/>
      <c r="M355" s="63"/>
      <c r="N355" s="63"/>
      <c r="O355" s="63"/>
      <c r="P355" s="63"/>
      <c r="Q355" s="63"/>
    </row>
    <row r="356" spans="1:17" s="1" customFormat="1" ht="18.75" customHeight="1" x14ac:dyDescent="0.25">
      <c r="A356" s="380"/>
      <c r="B356" s="380"/>
      <c r="C356" s="380"/>
      <c r="D356" s="380"/>
      <c r="E356" s="380"/>
      <c r="F356" s="380"/>
      <c r="G356" s="380"/>
      <c r="H356" s="380"/>
      <c r="I356" s="380"/>
      <c r="J356" s="380"/>
      <c r="K356" s="380"/>
      <c r="L356" s="380"/>
      <c r="M356" s="380"/>
      <c r="N356" s="380"/>
      <c r="O356" s="380"/>
      <c r="P356" s="380"/>
      <c r="Q356" s="380"/>
    </row>
    <row r="357" spans="1:17" s="1" customFormat="1" ht="18.75" customHeight="1" x14ac:dyDescent="0.25">
      <c r="A357" s="98" t="s">
        <v>22</v>
      </c>
      <c r="B357" s="98"/>
      <c r="C357" s="98"/>
      <c r="D357" s="98"/>
      <c r="E357" s="98"/>
      <c r="F357" s="98"/>
      <c r="G357" s="98"/>
      <c r="H357" s="98"/>
      <c r="I357" s="98"/>
      <c r="J357" s="98"/>
      <c r="K357" s="98"/>
      <c r="L357" s="98"/>
      <c r="M357" s="98"/>
      <c r="N357" s="98"/>
      <c r="O357" s="98"/>
      <c r="P357" s="98"/>
      <c r="Q357" s="98"/>
    </row>
    <row r="358" spans="1:17" s="9" customFormat="1" ht="18.75" customHeight="1" x14ac:dyDescent="0.25">
      <c r="A358" s="63" t="s">
        <v>241</v>
      </c>
      <c r="B358" s="63"/>
      <c r="C358" s="63"/>
      <c r="D358" s="63"/>
      <c r="E358" s="63"/>
      <c r="F358" s="63"/>
      <c r="G358" s="63"/>
      <c r="H358" s="63"/>
      <c r="I358" s="63"/>
      <c r="J358" s="63"/>
      <c r="K358" s="63"/>
      <c r="L358" s="63"/>
      <c r="M358" s="63"/>
      <c r="N358" s="63"/>
      <c r="O358" s="63"/>
      <c r="P358" s="63"/>
      <c r="Q358" s="63"/>
    </row>
    <row r="359" spans="1:17" s="1" customFormat="1" ht="18.75" customHeight="1" x14ac:dyDescent="0.25">
      <c r="A359" s="132"/>
      <c r="B359" s="133"/>
      <c r="C359" s="133"/>
      <c r="D359" s="133"/>
      <c r="E359" s="133"/>
      <c r="F359" s="133"/>
      <c r="G359" s="133"/>
      <c r="H359" s="133"/>
      <c r="I359" s="133"/>
      <c r="J359" s="133"/>
      <c r="K359" s="133"/>
      <c r="L359" s="133"/>
      <c r="M359" s="133"/>
      <c r="N359" s="133"/>
      <c r="O359" s="133"/>
      <c r="P359" s="133"/>
      <c r="Q359" s="134"/>
    </row>
    <row r="360" spans="1:17" s="1" customFormat="1" ht="18.75" customHeight="1" x14ac:dyDescent="0.25">
      <c r="A360" s="98" t="s">
        <v>144</v>
      </c>
      <c r="B360" s="98"/>
      <c r="C360" s="98"/>
      <c r="D360" s="98"/>
      <c r="E360" s="98"/>
      <c r="F360" s="98"/>
      <c r="G360" s="98"/>
      <c r="H360" s="98"/>
      <c r="I360" s="98"/>
      <c r="J360" s="98"/>
      <c r="K360" s="98"/>
      <c r="L360" s="98"/>
      <c r="M360" s="98"/>
      <c r="N360" s="98"/>
      <c r="O360" s="98"/>
      <c r="P360" s="98"/>
      <c r="Q360" s="98"/>
    </row>
    <row r="361" spans="1:17" s="1" customFormat="1" ht="18.75" customHeight="1" x14ac:dyDescent="0.25">
      <c r="A361" s="58" t="s">
        <v>192</v>
      </c>
      <c r="B361" s="59"/>
      <c r="C361" s="59"/>
      <c r="D361" s="59"/>
      <c r="E361" s="59"/>
      <c r="F361" s="59"/>
      <c r="G361" s="59"/>
      <c r="H361" s="59"/>
      <c r="I361" s="59"/>
      <c r="J361" s="59"/>
      <c r="K361" s="59"/>
      <c r="L361" s="59"/>
      <c r="M361" s="59"/>
      <c r="N361" s="59"/>
      <c r="O361" s="59"/>
      <c r="P361" s="59"/>
      <c r="Q361" s="60"/>
    </row>
    <row r="362" spans="1:17" ht="63.75" customHeight="1" x14ac:dyDescent="0.25">
      <c r="A362" s="131" t="s">
        <v>418</v>
      </c>
      <c r="B362" s="131"/>
      <c r="C362" s="131"/>
      <c r="D362" s="131"/>
      <c r="E362" s="131"/>
      <c r="F362" s="131"/>
      <c r="G362" s="131"/>
      <c r="H362" s="131"/>
      <c r="I362" s="131"/>
      <c r="J362" s="131"/>
      <c r="K362" s="131"/>
      <c r="L362" s="131"/>
      <c r="M362" s="131"/>
      <c r="N362" s="131"/>
      <c r="O362" s="131"/>
      <c r="P362" s="131"/>
      <c r="Q362" s="131"/>
    </row>
    <row r="363" spans="1:17" s="1" customFormat="1" ht="18" customHeight="1" x14ac:dyDescent="0.25">
      <c r="A363" s="132"/>
      <c r="B363" s="133"/>
      <c r="C363" s="133"/>
      <c r="D363" s="133"/>
      <c r="E363" s="133"/>
      <c r="F363" s="133"/>
      <c r="G363" s="133"/>
      <c r="H363" s="133"/>
      <c r="I363" s="133"/>
      <c r="J363" s="133"/>
      <c r="K363" s="133"/>
      <c r="L363" s="133"/>
      <c r="M363" s="133"/>
      <c r="N363" s="133"/>
      <c r="O363" s="133"/>
      <c r="P363" s="133"/>
      <c r="Q363" s="134"/>
    </row>
    <row r="364" spans="1:17" s="1" customFormat="1" ht="27.75" customHeight="1" x14ac:dyDescent="0.25">
      <c r="A364" s="146" t="s">
        <v>225</v>
      </c>
      <c r="B364" s="146"/>
      <c r="C364" s="146"/>
      <c r="D364" s="146"/>
      <c r="E364" s="146"/>
      <c r="F364" s="146"/>
      <c r="G364" s="146"/>
      <c r="H364" s="146"/>
      <c r="I364" s="146"/>
      <c r="J364" s="146"/>
      <c r="K364" s="146"/>
      <c r="L364" s="146"/>
      <c r="M364" s="146"/>
      <c r="N364" s="146"/>
      <c r="O364" s="146"/>
      <c r="P364" s="146"/>
      <c r="Q364" s="146"/>
    </row>
    <row r="365" spans="1:17" s="1" customFormat="1" ht="18.75" x14ac:dyDescent="0.25">
      <c r="A365" s="325"/>
      <c r="B365" s="326"/>
      <c r="C365" s="326"/>
      <c r="D365" s="326"/>
      <c r="E365" s="326"/>
      <c r="F365" s="326"/>
      <c r="G365" s="326"/>
      <c r="H365" s="326"/>
      <c r="I365" s="326"/>
      <c r="J365" s="326"/>
      <c r="K365" s="326"/>
      <c r="L365" s="326"/>
      <c r="M365" s="326"/>
      <c r="N365" s="326"/>
      <c r="O365" s="326"/>
      <c r="P365" s="326"/>
      <c r="Q365" s="327"/>
    </row>
    <row r="366" spans="1:17" s="1" customFormat="1" ht="45.75" customHeight="1" x14ac:dyDescent="0.25">
      <c r="A366" s="392" t="s">
        <v>419</v>
      </c>
      <c r="B366" s="393"/>
      <c r="C366" s="393"/>
      <c r="D366" s="393"/>
      <c r="E366" s="393"/>
      <c r="F366" s="393"/>
      <c r="G366" s="393"/>
      <c r="H366" s="393"/>
      <c r="I366" s="393"/>
      <c r="J366" s="393"/>
      <c r="K366" s="393"/>
      <c r="L366" s="393"/>
      <c r="M366" s="393"/>
      <c r="N366" s="393"/>
      <c r="O366" s="393"/>
      <c r="P366" s="393"/>
      <c r="Q366" s="394"/>
    </row>
    <row r="367" spans="1:17" s="1" customFormat="1" ht="21.75" customHeight="1" x14ac:dyDescent="0.25">
      <c r="A367" s="374" t="s">
        <v>193</v>
      </c>
      <c r="B367" s="374"/>
      <c r="C367" s="374"/>
      <c r="D367" s="374"/>
      <c r="E367" s="374"/>
      <c r="F367" s="374"/>
      <c r="G367" s="374"/>
      <c r="H367" s="374"/>
      <c r="I367" s="374"/>
      <c r="J367" s="61">
        <v>1098268704.1700001</v>
      </c>
      <c r="K367" s="61"/>
      <c r="L367" s="61"/>
      <c r="M367" s="61"/>
      <c r="N367" s="61"/>
      <c r="O367" s="61"/>
      <c r="P367" s="61"/>
      <c r="Q367" s="61"/>
    </row>
    <row r="368" spans="1:17" s="1" customFormat="1" ht="21.75" customHeight="1" x14ac:dyDescent="0.25">
      <c r="A368" s="374" t="s">
        <v>366</v>
      </c>
      <c r="B368" s="374"/>
      <c r="C368" s="374"/>
      <c r="D368" s="374"/>
      <c r="E368" s="374"/>
      <c r="F368" s="374"/>
      <c r="G368" s="374"/>
      <c r="H368" s="374"/>
      <c r="I368" s="374"/>
      <c r="J368" s="61">
        <v>1100792790.21</v>
      </c>
      <c r="K368" s="61"/>
      <c r="L368" s="61"/>
      <c r="M368" s="61"/>
      <c r="N368" s="61"/>
      <c r="O368" s="61"/>
      <c r="P368" s="61"/>
      <c r="Q368" s="61"/>
    </row>
    <row r="369" spans="1:17" s="1" customFormat="1" ht="22.5" customHeight="1" x14ac:dyDescent="0.25">
      <c r="A369" s="374" t="s">
        <v>69</v>
      </c>
      <c r="B369" s="374"/>
      <c r="C369" s="374"/>
      <c r="D369" s="374"/>
      <c r="E369" s="374"/>
      <c r="F369" s="374"/>
      <c r="G369" s="374"/>
      <c r="H369" s="374"/>
      <c r="I369" s="374"/>
      <c r="J369" s="160">
        <f>J368-J367</f>
        <v>2524086.0399999619</v>
      </c>
      <c r="K369" s="160"/>
      <c r="L369" s="160"/>
      <c r="M369" s="160"/>
      <c r="N369" s="160"/>
      <c r="O369" s="160"/>
      <c r="P369" s="160"/>
      <c r="Q369" s="160"/>
    </row>
    <row r="370" spans="1:17" s="1" customFormat="1" x14ac:dyDescent="0.25">
      <c r="A370" s="395"/>
      <c r="B370" s="396"/>
      <c r="C370" s="396"/>
      <c r="D370" s="396"/>
      <c r="E370" s="396"/>
      <c r="F370" s="396"/>
      <c r="G370" s="396"/>
      <c r="H370" s="396"/>
      <c r="I370" s="396"/>
      <c r="J370" s="396"/>
      <c r="K370" s="396"/>
      <c r="L370" s="396"/>
      <c r="M370" s="396"/>
      <c r="N370" s="396"/>
      <c r="O370" s="396"/>
      <c r="P370" s="396"/>
      <c r="Q370" s="397"/>
    </row>
    <row r="371" spans="1:17" s="1" customFormat="1" ht="90.75" customHeight="1" x14ac:dyDescent="0.25">
      <c r="A371" s="103" t="s">
        <v>420</v>
      </c>
      <c r="B371" s="104"/>
      <c r="C371" s="104"/>
      <c r="D371" s="104"/>
      <c r="E371" s="104"/>
      <c r="F371" s="104"/>
      <c r="G371" s="104"/>
      <c r="H371" s="104"/>
      <c r="I371" s="104"/>
      <c r="J371" s="104"/>
      <c r="K371" s="104"/>
      <c r="L371" s="104"/>
      <c r="M371" s="104"/>
      <c r="N371" s="104"/>
      <c r="O371" s="104"/>
      <c r="P371" s="104"/>
      <c r="Q371" s="105"/>
    </row>
    <row r="372" spans="1:17" s="1" customFormat="1" x14ac:dyDescent="0.25">
      <c r="A372" s="354"/>
      <c r="B372" s="354"/>
      <c r="C372" s="354"/>
      <c r="D372" s="354"/>
      <c r="E372" s="354"/>
      <c r="F372" s="354"/>
      <c r="G372" s="354"/>
      <c r="H372" s="354"/>
      <c r="I372" s="354"/>
      <c r="J372" s="354"/>
      <c r="K372" s="354"/>
      <c r="L372" s="354"/>
      <c r="M372" s="354"/>
      <c r="N372" s="354"/>
      <c r="O372" s="354"/>
      <c r="P372" s="354"/>
      <c r="Q372" s="354"/>
    </row>
    <row r="373" spans="1:17" s="1" customFormat="1" x14ac:dyDescent="0.25">
      <c r="A373" s="374" t="s">
        <v>194</v>
      </c>
      <c r="B373" s="374"/>
      <c r="C373" s="374"/>
      <c r="D373" s="374"/>
      <c r="E373" s="374"/>
      <c r="F373" s="374"/>
      <c r="G373" s="374"/>
      <c r="H373" s="374"/>
      <c r="I373" s="374"/>
      <c r="J373" s="61">
        <v>1839914248.48</v>
      </c>
      <c r="K373" s="61"/>
      <c r="L373" s="61"/>
      <c r="M373" s="61"/>
      <c r="N373" s="61"/>
      <c r="O373" s="61"/>
      <c r="P373" s="61"/>
      <c r="Q373" s="61"/>
    </row>
    <row r="374" spans="1:17" s="1" customFormat="1" x14ac:dyDescent="0.25">
      <c r="A374" s="375" t="s">
        <v>365</v>
      </c>
      <c r="B374" s="375"/>
      <c r="C374" s="375"/>
      <c r="D374" s="375"/>
      <c r="E374" s="375"/>
      <c r="F374" s="375"/>
      <c r="G374" s="375"/>
      <c r="H374" s="375"/>
      <c r="I374" s="375"/>
      <c r="J374" s="391">
        <v>2536677524.79</v>
      </c>
      <c r="K374" s="391"/>
      <c r="L374" s="391"/>
      <c r="M374" s="391"/>
      <c r="N374" s="391"/>
      <c r="O374" s="391"/>
      <c r="P374" s="391"/>
      <c r="Q374" s="391"/>
    </row>
    <row r="375" spans="1:17" s="1" customFormat="1" x14ac:dyDescent="0.25">
      <c r="A375" s="374" t="s">
        <v>69</v>
      </c>
      <c r="B375" s="374"/>
      <c r="C375" s="374"/>
      <c r="D375" s="374"/>
      <c r="E375" s="374"/>
      <c r="F375" s="374"/>
      <c r="G375" s="374"/>
      <c r="H375" s="374"/>
      <c r="I375" s="374"/>
      <c r="J375" s="61">
        <f>J373-J374</f>
        <v>-696763276.30999994</v>
      </c>
      <c r="K375" s="61"/>
      <c r="L375" s="61"/>
      <c r="M375" s="61"/>
      <c r="N375" s="61"/>
      <c r="O375" s="61"/>
      <c r="P375" s="61"/>
      <c r="Q375" s="61"/>
    </row>
    <row r="376" spans="1:17" s="1" customFormat="1" x14ac:dyDescent="0.25">
      <c r="A376" s="398"/>
      <c r="B376" s="399"/>
      <c r="C376" s="399"/>
      <c r="D376" s="399"/>
      <c r="E376" s="399"/>
      <c r="F376" s="399"/>
      <c r="G376" s="399"/>
      <c r="H376" s="399"/>
      <c r="I376" s="399"/>
      <c r="J376" s="399"/>
      <c r="K376" s="399"/>
      <c r="L376" s="399"/>
      <c r="M376" s="399"/>
      <c r="N376" s="399"/>
      <c r="O376" s="399"/>
      <c r="P376" s="399"/>
      <c r="Q376" s="400"/>
    </row>
    <row r="377" spans="1:17" s="1" customFormat="1" ht="30.75" customHeight="1" x14ac:dyDescent="0.25">
      <c r="A377" s="146" t="s">
        <v>242</v>
      </c>
      <c r="B377" s="146"/>
      <c r="C377" s="146"/>
      <c r="D377" s="146"/>
      <c r="E377" s="146"/>
      <c r="F377" s="146"/>
      <c r="G377" s="146"/>
      <c r="H377" s="146"/>
      <c r="I377" s="146"/>
      <c r="J377" s="146"/>
      <c r="K377" s="146"/>
      <c r="L377" s="146"/>
      <c r="M377" s="146"/>
      <c r="N377" s="146"/>
      <c r="O377" s="146"/>
      <c r="P377" s="146"/>
      <c r="Q377" s="146"/>
    </row>
    <row r="378" spans="1:17" s="1" customFormat="1" ht="18.75" x14ac:dyDescent="0.25">
      <c r="A378" s="388"/>
      <c r="B378" s="389"/>
      <c r="C378" s="389"/>
      <c r="D378" s="389"/>
      <c r="E378" s="389"/>
      <c r="F378" s="389"/>
      <c r="G378" s="389"/>
      <c r="H378" s="389"/>
      <c r="I378" s="389"/>
      <c r="J378" s="389"/>
      <c r="K378" s="389"/>
      <c r="L378" s="389"/>
      <c r="M378" s="389"/>
      <c r="N378" s="389"/>
      <c r="O378" s="389"/>
      <c r="P378" s="389"/>
      <c r="Q378" s="390"/>
    </row>
    <row r="379" spans="1:17" s="1" customFormat="1" x14ac:dyDescent="0.25">
      <c r="A379" s="161" t="s">
        <v>162</v>
      </c>
      <c r="B379" s="161"/>
      <c r="C379" s="161"/>
      <c r="D379" s="161"/>
      <c r="E379" s="161"/>
      <c r="F379" s="161"/>
      <c r="G379" s="161"/>
      <c r="H379" s="161"/>
      <c r="I379" s="161"/>
      <c r="J379" s="161"/>
      <c r="K379" s="161"/>
      <c r="L379" s="161"/>
      <c r="M379" s="161"/>
      <c r="N379" s="161"/>
      <c r="O379" s="161"/>
      <c r="P379" s="161"/>
      <c r="Q379" s="161"/>
    </row>
    <row r="380" spans="1:17" s="1" customFormat="1" x14ac:dyDescent="0.25">
      <c r="A380" s="161" t="s">
        <v>173</v>
      </c>
      <c r="B380" s="161"/>
      <c r="C380" s="161"/>
      <c r="D380" s="161"/>
      <c r="E380" s="161"/>
      <c r="F380" s="161"/>
      <c r="G380" s="161"/>
      <c r="H380" s="161"/>
      <c r="I380" s="161"/>
      <c r="J380" s="206">
        <v>2024</v>
      </c>
      <c r="K380" s="207"/>
      <c r="L380" s="208"/>
      <c r="M380" s="206">
        <v>2023</v>
      </c>
      <c r="N380" s="207"/>
      <c r="O380" s="207"/>
      <c r="P380" s="207"/>
      <c r="Q380" s="208"/>
    </row>
    <row r="381" spans="1:17" s="1" customFormat="1" x14ac:dyDescent="0.25">
      <c r="A381" s="184" t="s">
        <v>71</v>
      </c>
      <c r="B381" s="184"/>
      <c r="C381" s="184"/>
      <c r="D381" s="184"/>
      <c r="E381" s="184"/>
      <c r="F381" s="184"/>
      <c r="G381" s="184"/>
      <c r="H381" s="184"/>
      <c r="I381" s="184"/>
      <c r="J381" s="181">
        <f>L226</f>
        <v>1730103.45</v>
      </c>
      <c r="K381" s="182"/>
      <c r="L381" s="183"/>
      <c r="M381" s="181">
        <v>-289192.05</v>
      </c>
      <c r="N381" s="182"/>
      <c r="O381" s="182"/>
      <c r="P381" s="182"/>
      <c r="Q381" s="183"/>
    </row>
    <row r="382" spans="1:17" s="1" customFormat="1" x14ac:dyDescent="0.25">
      <c r="A382" s="184" t="s">
        <v>70</v>
      </c>
      <c r="B382" s="184"/>
      <c r="C382" s="184"/>
      <c r="D382" s="184"/>
      <c r="E382" s="184"/>
      <c r="F382" s="184"/>
      <c r="G382" s="184"/>
      <c r="H382" s="184"/>
      <c r="I382" s="184"/>
      <c r="J382" s="181">
        <f>L228</f>
        <v>1362597491.3200004</v>
      </c>
      <c r="K382" s="182"/>
      <c r="L382" s="183"/>
      <c r="M382" s="181">
        <v>966451190.09000003</v>
      </c>
      <c r="N382" s="182"/>
      <c r="O382" s="182"/>
      <c r="P382" s="182"/>
      <c r="Q382" s="183"/>
    </row>
    <row r="383" spans="1:17" s="1" customFormat="1" x14ac:dyDescent="0.25">
      <c r="A383" s="184" t="s">
        <v>72</v>
      </c>
      <c r="B383" s="184"/>
      <c r="C383" s="184"/>
      <c r="D383" s="184"/>
      <c r="E383" s="184"/>
      <c r="F383" s="184"/>
      <c r="G383" s="184"/>
      <c r="H383" s="184"/>
      <c r="I383" s="184"/>
      <c r="J383" s="181">
        <v>0</v>
      </c>
      <c r="K383" s="182"/>
      <c r="L383" s="183"/>
      <c r="M383" s="181">
        <v>0</v>
      </c>
      <c r="N383" s="182"/>
      <c r="O383" s="182"/>
      <c r="P383" s="182"/>
      <c r="Q383" s="183"/>
    </row>
    <row r="384" spans="1:17" s="1" customFormat="1" x14ac:dyDescent="0.25">
      <c r="A384" s="184" t="s">
        <v>243</v>
      </c>
      <c r="B384" s="184"/>
      <c r="C384" s="184"/>
      <c r="D384" s="184"/>
      <c r="E384" s="184"/>
      <c r="F384" s="184"/>
      <c r="G384" s="184"/>
      <c r="H384" s="184"/>
      <c r="I384" s="184"/>
      <c r="J384" s="181">
        <v>0</v>
      </c>
      <c r="K384" s="182"/>
      <c r="L384" s="183"/>
      <c r="M384" s="181">
        <v>0</v>
      </c>
      <c r="N384" s="182"/>
      <c r="O384" s="182"/>
      <c r="P384" s="182"/>
      <c r="Q384" s="183"/>
    </row>
    <row r="385" spans="1:17" s="1" customFormat="1" x14ac:dyDescent="0.25">
      <c r="A385" s="184" t="s">
        <v>244</v>
      </c>
      <c r="B385" s="184"/>
      <c r="C385" s="184"/>
      <c r="D385" s="184"/>
      <c r="E385" s="184"/>
      <c r="F385" s="184"/>
      <c r="G385" s="184"/>
      <c r="H385" s="184"/>
      <c r="I385" s="184"/>
      <c r="J385" s="181">
        <v>0</v>
      </c>
      <c r="K385" s="182"/>
      <c r="L385" s="183"/>
      <c r="M385" s="181">
        <v>0</v>
      </c>
      <c r="N385" s="182"/>
      <c r="O385" s="182"/>
      <c r="P385" s="182"/>
      <c r="Q385" s="183"/>
    </row>
    <row r="386" spans="1:17" s="1" customFormat="1" ht="16.5" customHeight="1" x14ac:dyDescent="0.25">
      <c r="A386" s="184" t="s">
        <v>245</v>
      </c>
      <c r="B386" s="184"/>
      <c r="C386" s="184"/>
      <c r="D386" s="184"/>
      <c r="E386" s="184"/>
      <c r="F386" s="184"/>
      <c r="G386" s="184"/>
      <c r="H386" s="184"/>
      <c r="I386" s="184"/>
      <c r="J386" s="181">
        <v>0</v>
      </c>
      <c r="K386" s="182"/>
      <c r="L386" s="183"/>
      <c r="M386" s="181">
        <v>0</v>
      </c>
      <c r="N386" s="182"/>
      <c r="O386" s="182"/>
      <c r="P386" s="182"/>
      <c r="Q386" s="183"/>
    </row>
    <row r="387" spans="1:17" s="1" customFormat="1" x14ac:dyDescent="0.25">
      <c r="A387" s="184" t="s">
        <v>246</v>
      </c>
      <c r="B387" s="184"/>
      <c r="C387" s="184"/>
      <c r="D387" s="184"/>
      <c r="E387" s="184"/>
      <c r="F387" s="184"/>
      <c r="G387" s="184"/>
      <c r="H387" s="184"/>
      <c r="I387" s="184"/>
      <c r="J387" s="181">
        <v>0</v>
      </c>
      <c r="K387" s="182"/>
      <c r="L387" s="183"/>
      <c r="M387" s="181">
        <v>0</v>
      </c>
      <c r="N387" s="182"/>
      <c r="O387" s="182"/>
      <c r="P387" s="182"/>
      <c r="Q387" s="183"/>
    </row>
    <row r="388" spans="1:17" s="1" customFormat="1" ht="16.5" customHeight="1" x14ac:dyDescent="0.25">
      <c r="A388" s="415" t="s">
        <v>119</v>
      </c>
      <c r="B388" s="415"/>
      <c r="C388" s="415"/>
      <c r="D388" s="415"/>
      <c r="E388" s="415"/>
      <c r="F388" s="415"/>
      <c r="G388" s="415"/>
      <c r="H388" s="415"/>
      <c r="I388" s="415"/>
      <c r="J388" s="412">
        <f>SUM(J381:L387)</f>
        <v>1364327594.7700005</v>
      </c>
      <c r="K388" s="413"/>
      <c r="L388" s="414"/>
      <c r="M388" s="412">
        <f>SUM(M381:Q387)</f>
        <v>966161998.04000008</v>
      </c>
      <c r="N388" s="413"/>
      <c r="O388" s="413"/>
      <c r="P388" s="413"/>
      <c r="Q388" s="414"/>
    </row>
    <row r="389" spans="1:17" s="1" customFormat="1" ht="16.5" customHeight="1" x14ac:dyDescent="0.25">
      <c r="A389" s="181"/>
      <c r="B389" s="182"/>
      <c r="C389" s="182"/>
      <c r="D389" s="182"/>
      <c r="E389" s="182"/>
      <c r="F389" s="182"/>
      <c r="G389" s="182"/>
      <c r="H389" s="182"/>
      <c r="I389" s="182"/>
      <c r="J389" s="182"/>
      <c r="K389" s="182"/>
      <c r="L389" s="182"/>
      <c r="M389" s="182"/>
      <c r="N389" s="182"/>
      <c r="O389" s="182"/>
      <c r="P389" s="182"/>
      <c r="Q389" s="183"/>
    </row>
    <row r="390" spans="1:17" s="1" customFormat="1" ht="16.5" customHeight="1" x14ac:dyDescent="0.25">
      <c r="A390" s="161" t="s">
        <v>172</v>
      </c>
      <c r="B390" s="161"/>
      <c r="C390" s="161"/>
      <c r="D390" s="161"/>
      <c r="E390" s="161"/>
      <c r="F390" s="161"/>
      <c r="G390" s="161"/>
      <c r="H390" s="161"/>
      <c r="I390" s="161"/>
      <c r="J390" s="161"/>
      <c r="K390" s="161"/>
      <c r="L390" s="161"/>
      <c r="M390" s="161"/>
      <c r="N390" s="161"/>
      <c r="O390" s="161"/>
      <c r="P390" s="161"/>
      <c r="Q390" s="161"/>
    </row>
    <row r="391" spans="1:17" s="1" customFormat="1" ht="16.5" customHeight="1" x14ac:dyDescent="0.25">
      <c r="A391" s="206" t="s">
        <v>173</v>
      </c>
      <c r="B391" s="207"/>
      <c r="C391" s="207"/>
      <c r="D391" s="207"/>
      <c r="E391" s="207"/>
      <c r="F391" s="207"/>
      <c r="G391" s="207"/>
      <c r="H391" s="207"/>
      <c r="I391" s="208"/>
      <c r="J391" s="206">
        <v>2024</v>
      </c>
      <c r="K391" s="207"/>
      <c r="L391" s="207"/>
      <c r="M391" s="207">
        <v>2023</v>
      </c>
      <c r="N391" s="207"/>
      <c r="O391" s="207"/>
      <c r="P391" s="207"/>
      <c r="Q391" s="208"/>
    </row>
    <row r="392" spans="1:17" s="1" customFormat="1" ht="16.5" customHeight="1" x14ac:dyDescent="0.25">
      <c r="A392" s="232" t="s">
        <v>174</v>
      </c>
      <c r="B392" s="233"/>
      <c r="C392" s="233"/>
      <c r="D392" s="233"/>
      <c r="E392" s="233"/>
      <c r="F392" s="233"/>
      <c r="G392" s="233"/>
      <c r="H392" s="233"/>
      <c r="I392" s="234"/>
      <c r="J392" s="220">
        <f>SUM(J393:L399)</f>
        <v>384028051.02999997</v>
      </c>
      <c r="K392" s="220"/>
      <c r="L392" s="220"/>
      <c r="M392" s="220">
        <f>SUM(M393:Q399)</f>
        <v>554222129.73000002</v>
      </c>
      <c r="N392" s="220"/>
      <c r="O392" s="220"/>
      <c r="P392" s="220"/>
      <c r="Q392" s="220"/>
    </row>
    <row r="393" spans="1:17" s="1" customFormat="1" ht="16.5" customHeight="1" x14ac:dyDescent="0.25">
      <c r="A393" s="203" t="s">
        <v>31</v>
      </c>
      <c r="B393" s="204"/>
      <c r="C393" s="204"/>
      <c r="D393" s="204"/>
      <c r="E393" s="204"/>
      <c r="F393" s="204"/>
      <c r="G393" s="204"/>
      <c r="H393" s="204"/>
      <c r="I393" s="205"/>
      <c r="J393" s="180">
        <v>0</v>
      </c>
      <c r="K393" s="180"/>
      <c r="L393" s="180"/>
      <c r="M393" s="180">
        <v>0</v>
      </c>
      <c r="N393" s="180"/>
      <c r="O393" s="180"/>
      <c r="P393" s="180"/>
      <c r="Q393" s="180"/>
    </row>
    <row r="394" spans="1:17" s="1" customFormat="1" ht="16.5" customHeight="1" x14ac:dyDescent="0.25">
      <c r="A394" s="203" t="s">
        <v>175</v>
      </c>
      <c r="B394" s="204"/>
      <c r="C394" s="204"/>
      <c r="D394" s="204"/>
      <c r="E394" s="204"/>
      <c r="F394" s="204"/>
      <c r="G394" s="204"/>
      <c r="H394" s="204"/>
      <c r="I394" s="205"/>
      <c r="J394" s="180">
        <v>0</v>
      </c>
      <c r="K394" s="180"/>
      <c r="L394" s="180"/>
      <c r="M394" s="180">
        <v>0</v>
      </c>
      <c r="N394" s="180"/>
      <c r="O394" s="180"/>
      <c r="P394" s="180"/>
      <c r="Q394" s="180"/>
    </row>
    <row r="395" spans="1:17" s="1" customFormat="1" ht="16.5" customHeight="1" x14ac:dyDescent="0.25">
      <c r="A395" s="203" t="s">
        <v>66</v>
      </c>
      <c r="B395" s="204"/>
      <c r="C395" s="204"/>
      <c r="D395" s="204"/>
      <c r="E395" s="204"/>
      <c r="F395" s="204"/>
      <c r="G395" s="204"/>
      <c r="H395" s="204"/>
      <c r="I395" s="205"/>
      <c r="J395" s="181">
        <v>1441768.49</v>
      </c>
      <c r="K395" s="182"/>
      <c r="L395" s="183"/>
      <c r="M395" s="180">
        <f>155110759.99-151169570.75</f>
        <v>3941189.2400000095</v>
      </c>
      <c r="N395" s="180"/>
      <c r="O395" s="180"/>
      <c r="P395" s="180"/>
      <c r="Q395" s="180"/>
    </row>
    <row r="396" spans="1:17" s="1" customFormat="1" ht="16.5" customHeight="1" x14ac:dyDescent="0.25">
      <c r="A396" s="203" t="s">
        <v>21</v>
      </c>
      <c r="B396" s="204"/>
      <c r="C396" s="204"/>
      <c r="D396" s="204"/>
      <c r="E396" s="204"/>
      <c r="F396" s="204"/>
      <c r="G396" s="204"/>
      <c r="H396" s="204"/>
      <c r="I396" s="205"/>
      <c r="J396" s="180">
        <v>0</v>
      </c>
      <c r="K396" s="180"/>
      <c r="L396" s="180"/>
      <c r="M396" s="180">
        <f>103410016.25-103410016.25</f>
        <v>0</v>
      </c>
      <c r="N396" s="180"/>
      <c r="O396" s="180"/>
      <c r="P396" s="180"/>
      <c r="Q396" s="180"/>
    </row>
    <row r="397" spans="1:17" s="1" customFormat="1" ht="16.5" customHeight="1" x14ac:dyDescent="0.25">
      <c r="A397" s="203" t="s">
        <v>247</v>
      </c>
      <c r="B397" s="204"/>
      <c r="C397" s="204"/>
      <c r="D397" s="204"/>
      <c r="E397" s="204"/>
      <c r="F397" s="204"/>
      <c r="G397" s="204"/>
      <c r="H397" s="204"/>
      <c r="I397" s="205"/>
      <c r="J397" s="180">
        <v>239637045.69</v>
      </c>
      <c r="K397" s="180"/>
      <c r="L397" s="180"/>
      <c r="M397" s="180">
        <f>551016168.49-119529884.56</f>
        <v>431486283.93000001</v>
      </c>
      <c r="N397" s="180"/>
      <c r="O397" s="180"/>
      <c r="P397" s="180"/>
      <c r="Q397" s="180"/>
    </row>
    <row r="398" spans="1:17" s="1" customFormat="1" ht="16.5" customHeight="1" x14ac:dyDescent="0.25">
      <c r="A398" s="203" t="s">
        <v>248</v>
      </c>
      <c r="B398" s="204"/>
      <c r="C398" s="204"/>
      <c r="D398" s="204"/>
      <c r="E398" s="204"/>
      <c r="F398" s="204"/>
      <c r="G398" s="204"/>
      <c r="H398" s="204"/>
      <c r="I398" s="205"/>
      <c r="J398" s="180">
        <v>142949236.84999999</v>
      </c>
      <c r="K398" s="180"/>
      <c r="L398" s="180"/>
      <c r="M398" s="180">
        <f>379289835.53-260495178.97</f>
        <v>118794656.55999997</v>
      </c>
      <c r="N398" s="180"/>
      <c r="O398" s="180"/>
      <c r="P398" s="180"/>
      <c r="Q398" s="180"/>
    </row>
    <row r="399" spans="1:17" s="1" customFormat="1" ht="16.5" customHeight="1" x14ac:dyDescent="0.25">
      <c r="A399" s="203" t="s">
        <v>226</v>
      </c>
      <c r="B399" s="204"/>
      <c r="C399" s="204"/>
      <c r="D399" s="204"/>
      <c r="E399" s="204"/>
      <c r="F399" s="204"/>
      <c r="G399" s="204"/>
      <c r="H399" s="204"/>
      <c r="I399" s="205"/>
      <c r="J399" s="180">
        <v>0</v>
      </c>
      <c r="K399" s="180"/>
      <c r="L399" s="180"/>
      <c r="M399" s="180">
        <v>0</v>
      </c>
      <c r="N399" s="180"/>
      <c r="O399" s="180"/>
      <c r="P399" s="180"/>
      <c r="Q399" s="180"/>
    </row>
    <row r="400" spans="1:17" s="1" customFormat="1" ht="16.5" customHeight="1" x14ac:dyDescent="0.25">
      <c r="A400" s="232" t="s">
        <v>176</v>
      </c>
      <c r="B400" s="233"/>
      <c r="C400" s="233"/>
      <c r="D400" s="233"/>
      <c r="E400" s="233"/>
      <c r="F400" s="233"/>
      <c r="G400" s="233"/>
      <c r="H400" s="233"/>
      <c r="I400" s="234"/>
      <c r="J400" s="220">
        <f>SUM(J401:L408)</f>
        <v>98351948.319999993</v>
      </c>
      <c r="K400" s="220"/>
      <c r="L400" s="220"/>
      <c r="M400" s="220">
        <f>SUM(M401:Q408)</f>
        <v>58230517.839999974</v>
      </c>
      <c r="N400" s="220"/>
      <c r="O400" s="220"/>
      <c r="P400" s="220"/>
      <c r="Q400" s="220"/>
    </row>
    <row r="401" spans="1:17" s="1" customFormat="1" ht="16.5" customHeight="1" x14ac:dyDescent="0.25">
      <c r="A401" s="203" t="s">
        <v>177</v>
      </c>
      <c r="B401" s="204"/>
      <c r="C401" s="204"/>
      <c r="D401" s="204"/>
      <c r="E401" s="204"/>
      <c r="F401" s="204"/>
      <c r="G401" s="204"/>
      <c r="H401" s="204"/>
      <c r="I401" s="205"/>
      <c r="J401" s="180">
        <v>1639524.42</v>
      </c>
      <c r="K401" s="180"/>
      <c r="L401" s="180"/>
      <c r="M401" s="180">
        <f>90273160.8-85766101.81</f>
        <v>4507058.9899999946</v>
      </c>
      <c r="N401" s="180"/>
      <c r="O401" s="180"/>
      <c r="P401" s="180"/>
      <c r="Q401" s="180"/>
    </row>
    <row r="402" spans="1:17" s="1" customFormat="1" ht="16.5" customHeight="1" x14ac:dyDescent="0.25">
      <c r="A402" s="203" t="s">
        <v>52</v>
      </c>
      <c r="B402" s="204"/>
      <c r="C402" s="204"/>
      <c r="D402" s="204"/>
      <c r="E402" s="204"/>
      <c r="F402" s="204"/>
      <c r="G402" s="204"/>
      <c r="H402" s="204"/>
      <c r="I402" s="205"/>
      <c r="J402" s="180">
        <v>27552.32</v>
      </c>
      <c r="K402" s="180"/>
      <c r="L402" s="180"/>
      <c r="M402" s="180">
        <f>10890021.76-10463724.14</f>
        <v>426297.61999999918</v>
      </c>
      <c r="N402" s="180"/>
      <c r="O402" s="180"/>
      <c r="P402" s="180"/>
      <c r="Q402" s="180"/>
    </row>
    <row r="403" spans="1:17" s="1" customFormat="1" ht="16.5" customHeight="1" x14ac:dyDescent="0.25">
      <c r="A403" s="203" t="s">
        <v>61</v>
      </c>
      <c r="B403" s="204"/>
      <c r="C403" s="204"/>
      <c r="D403" s="204"/>
      <c r="E403" s="204"/>
      <c r="F403" s="204"/>
      <c r="G403" s="204"/>
      <c r="H403" s="204"/>
      <c r="I403" s="205"/>
      <c r="J403" s="180">
        <v>0</v>
      </c>
      <c r="K403" s="180"/>
      <c r="L403" s="180"/>
      <c r="M403" s="180">
        <f>6474908.67-6267870.96</f>
        <v>207037.70999999996</v>
      </c>
      <c r="N403" s="180"/>
      <c r="O403" s="180"/>
      <c r="P403" s="180"/>
      <c r="Q403" s="180"/>
    </row>
    <row r="404" spans="1:17" s="1" customFormat="1" ht="16.5" customHeight="1" x14ac:dyDescent="0.25">
      <c r="A404" s="203" t="s">
        <v>178</v>
      </c>
      <c r="B404" s="204"/>
      <c r="C404" s="204"/>
      <c r="D404" s="204"/>
      <c r="E404" s="204"/>
      <c r="F404" s="204"/>
      <c r="G404" s="204"/>
      <c r="H404" s="204"/>
      <c r="I404" s="205"/>
      <c r="J404" s="180">
        <v>39764691.82</v>
      </c>
      <c r="K404" s="180"/>
      <c r="L404" s="180"/>
      <c r="M404" s="180">
        <f>369560460.09-333335913.44</f>
        <v>36224546.649999976</v>
      </c>
      <c r="N404" s="180"/>
      <c r="O404" s="180"/>
      <c r="P404" s="180"/>
      <c r="Q404" s="180"/>
    </row>
    <row r="405" spans="1:17" s="1" customFormat="1" ht="16.5" customHeight="1" x14ac:dyDescent="0.25">
      <c r="A405" s="203" t="s">
        <v>53</v>
      </c>
      <c r="B405" s="204"/>
      <c r="C405" s="204"/>
      <c r="D405" s="204"/>
      <c r="E405" s="204"/>
      <c r="F405" s="204"/>
      <c r="G405" s="204"/>
      <c r="H405" s="204"/>
      <c r="I405" s="205"/>
      <c r="J405" s="180">
        <v>0</v>
      </c>
      <c r="K405" s="180"/>
      <c r="L405" s="180"/>
      <c r="M405" s="180">
        <f>316997.5-316997.5</f>
        <v>0</v>
      </c>
      <c r="N405" s="180"/>
      <c r="O405" s="180"/>
      <c r="P405" s="180"/>
      <c r="Q405" s="180"/>
    </row>
    <row r="406" spans="1:17" s="1" customFormat="1" ht="16.5" customHeight="1" x14ac:dyDescent="0.25">
      <c r="A406" s="203" t="s">
        <v>49</v>
      </c>
      <c r="B406" s="204"/>
      <c r="C406" s="204"/>
      <c r="D406" s="204"/>
      <c r="E406" s="204"/>
      <c r="F406" s="204"/>
      <c r="G406" s="204"/>
      <c r="H406" s="204"/>
      <c r="I406" s="205"/>
      <c r="J406" s="180">
        <v>56920179.759999998</v>
      </c>
      <c r="K406" s="180"/>
      <c r="L406" s="180"/>
      <c r="M406" s="180">
        <f>230409715.07-213572138.2</f>
        <v>16837576.870000005</v>
      </c>
      <c r="N406" s="180"/>
      <c r="O406" s="180"/>
      <c r="P406" s="180"/>
      <c r="Q406" s="180"/>
    </row>
    <row r="407" spans="1:17" s="1" customFormat="1" ht="16.5" customHeight="1" x14ac:dyDescent="0.25">
      <c r="A407" s="203" t="s">
        <v>54</v>
      </c>
      <c r="B407" s="204"/>
      <c r="C407" s="204"/>
      <c r="D407" s="204"/>
      <c r="E407" s="204"/>
      <c r="F407" s="204"/>
      <c r="G407" s="204"/>
      <c r="H407" s="204"/>
      <c r="I407" s="205"/>
      <c r="J407" s="180">
        <v>0</v>
      </c>
      <c r="K407" s="180"/>
      <c r="L407" s="180"/>
      <c r="M407" s="180">
        <f>822999.73-794999.73</f>
        <v>28000</v>
      </c>
      <c r="N407" s="180"/>
      <c r="O407" s="180"/>
      <c r="P407" s="180"/>
      <c r="Q407" s="180"/>
    </row>
    <row r="408" spans="1:17" s="1" customFormat="1" ht="16.5" customHeight="1" x14ac:dyDescent="0.25">
      <c r="A408" s="203" t="s">
        <v>179</v>
      </c>
      <c r="B408" s="204"/>
      <c r="C408" s="204"/>
      <c r="D408" s="204"/>
      <c r="E408" s="204"/>
      <c r="F408" s="204"/>
      <c r="G408" s="204"/>
      <c r="H408" s="204"/>
      <c r="I408" s="205"/>
      <c r="J408" s="180">
        <v>0</v>
      </c>
      <c r="K408" s="180"/>
      <c r="L408" s="180"/>
      <c r="M408" s="180">
        <v>0</v>
      </c>
      <c r="N408" s="180"/>
      <c r="O408" s="180"/>
      <c r="P408" s="180"/>
      <c r="Q408" s="180"/>
    </row>
    <row r="409" spans="1:17" s="1" customFormat="1" ht="16.5" customHeight="1" x14ac:dyDescent="0.25">
      <c r="A409" s="232" t="s">
        <v>180</v>
      </c>
      <c r="B409" s="233"/>
      <c r="C409" s="233"/>
      <c r="D409" s="233"/>
      <c r="E409" s="233"/>
      <c r="F409" s="233"/>
      <c r="G409" s="233"/>
      <c r="H409" s="233"/>
      <c r="I409" s="234"/>
      <c r="J409" s="220">
        <v>1407438.67</v>
      </c>
      <c r="K409" s="220"/>
      <c r="L409" s="220"/>
      <c r="M409" s="220">
        <v>16196372.66</v>
      </c>
      <c r="N409" s="220"/>
      <c r="O409" s="220"/>
      <c r="P409" s="220"/>
      <c r="Q409" s="220"/>
    </row>
    <row r="410" spans="1:17" s="1" customFormat="1" ht="16.5" customHeight="1" x14ac:dyDescent="0.25">
      <c r="A410" s="161" t="s">
        <v>119</v>
      </c>
      <c r="B410" s="161"/>
      <c r="C410" s="161"/>
      <c r="D410" s="161"/>
      <c r="E410" s="161"/>
      <c r="F410" s="161"/>
      <c r="G410" s="161"/>
      <c r="H410" s="161"/>
      <c r="I410" s="161"/>
      <c r="J410" s="240">
        <f>+J392+J400+J409</f>
        <v>483787438.01999998</v>
      </c>
      <c r="K410" s="240"/>
      <c r="L410" s="240"/>
      <c r="M410" s="240">
        <f>+M392+M400+M409</f>
        <v>628649020.2299999</v>
      </c>
      <c r="N410" s="240"/>
      <c r="O410" s="240"/>
      <c r="P410" s="240"/>
      <c r="Q410" s="240"/>
    </row>
    <row r="411" spans="1:17" s="1" customFormat="1" ht="16.5" customHeight="1" x14ac:dyDescent="0.25">
      <c r="A411" s="181"/>
      <c r="B411" s="182"/>
      <c r="C411" s="182"/>
      <c r="D411" s="182"/>
      <c r="E411" s="182"/>
      <c r="F411" s="182"/>
      <c r="G411" s="182"/>
      <c r="H411" s="182"/>
      <c r="I411" s="182"/>
      <c r="J411" s="182"/>
      <c r="K411" s="182"/>
      <c r="L411" s="182"/>
      <c r="M411" s="182"/>
      <c r="N411" s="182"/>
      <c r="O411" s="182"/>
      <c r="P411" s="182"/>
      <c r="Q411" s="183"/>
    </row>
    <row r="412" spans="1:17" s="1" customFormat="1" ht="16.5" customHeight="1" x14ac:dyDescent="0.25">
      <c r="A412" s="206" t="s">
        <v>227</v>
      </c>
      <c r="B412" s="207"/>
      <c r="C412" s="207"/>
      <c r="D412" s="207"/>
      <c r="E412" s="207"/>
      <c r="F412" s="207"/>
      <c r="G412" s="207"/>
      <c r="H412" s="207"/>
      <c r="I412" s="207"/>
      <c r="J412" s="207"/>
      <c r="K412" s="207"/>
      <c r="L412" s="207"/>
      <c r="M412" s="207"/>
      <c r="N412" s="207"/>
      <c r="O412" s="207"/>
      <c r="P412" s="207"/>
      <c r="Q412" s="208"/>
    </row>
    <row r="413" spans="1:17" s="1" customFormat="1" ht="16.5" customHeight="1" x14ac:dyDescent="0.25">
      <c r="A413" s="220" t="s">
        <v>173</v>
      </c>
      <c r="B413" s="220"/>
      <c r="C413" s="220"/>
      <c r="D413" s="220"/>
      <c r="E413" s="220"/>
      <c r="F413" s="220"/>
      <c r="G413" s="220"/>
      <c r="H413" s="220"/>
      <c r="I413" s="220"/>
      <c r="J413" s="416">
        <v>2024</v>
      </c>
      <c r="K413" s="416"/>
      <c r="L413" s="416"/>
      <c r="M413" s="416">
        <v>2023</v>
      </c>
      <c r="N413" s="416"/>
      <c r="O413" s="416"/>
      <c r="P413" s="416"/>
      <c r="Q413" s="416"/>
    </row>
    <row r="414" spans="1:17" s="1" customFormat="1" ht="21" customHeight="1" x14ac:dyDescent="0.25">
      <c r="A414" s="213" t="s">
        <v>181</v>
      </c>
      <c r="B414" s="213"/>
      <c r="C414" s="213"/>
      <c r="D414" s="213"/>
      <c r="E414" s="213"/>
      <c r="F414" s="213"/>
      <c r="G414" s="213"/>
      <c r="H414" s="213"/>
      <c r="I414" s="213"/>
      <c r="J414" s="61">
        <f>+J422-J418</f>
        <v>696807209.76000023</v>
      </c>
      <c r="K414" s="61"/>
      <c r="L414" s="61"/>
      <c r="M414" s="61">
        <f>+M422-M418</f>
        <v>1372653461.1299996</v>
      </c>
      <c r="N414" s="61"/>
      <c r="O414" s="61"/>
      <c r="P414" s="61"/>
      <c r="Q414" s="61"/>
    </row>
    <row r="415" spans="1:17" s="1" customFormat="1" ht="15" customHeight="1" x14ac:dyDescent="0.25">
      <c r="A415" s="63" t="s">
        <v>382</v>
      </c>
      <c r="B415" s="63"/>
      <c r="C415" s="63"/>
      <c r="D415" s="63"/>
      <c r="E415" s="63"/>
      <c r="F415" s="63"/>
      <c r="G415" s="63"/>
      <c r="H415" s="63"/>
      <c r="I415" s="63"/>
      <c r="J415" s="220">
        <v>0</v>
      </c>
      <c r="K415" s="220"/>
      <c r="L415" s="220"/>
      <c r="M415" s="61">
        <v>0</v>
      </c>
      <c r="N415" s="61"/>
      <c r="O415" s="61"/>
      <c r="P415" s="61"/>
      <c r="Q415" s="61"/>
    </row>
    <row r="416" spans="1:17" s="1" customFormat="1" x14ac:dyDescent="0.25">
      <c r="A416" s="62" t="s">
        <v>15</v>
      </c>
      <c r="B416" s="62"/>
      <c r="C416" s="62"/>
      <c r="D416" s="62"/>
      <c r="E416" s="62"/>
      <c r="F416" s="62"/>
      <c r="G416" s="62"/>
      <c r="H416" s="62"/>
      <c r="I416" s="62"/>
      <c r="J416" s="180">
        <v>0</v>
      </c>
      <c r="K416" s="180"/>
      <c r="L416" s="180"/>
      <c r="M416" s="121">
        <v>0</v>
      </c>
      <c r="N416" s="121"/>
      <c r="O416" s="121"/>
      <c r="P416" s="121"/>
      <c r="Q416" s="121"/>
    </row>
    <row r="417" spans="1:17" s="1" customFormat="1" x14ac:dyDescent="0.25">
      <c r="A417" s="62" t="s">
        <v>16</v>
      </c>
      <c r="B417" s="62"/>
      <c r="C417" s="62"/>
      <c r="D417" s="62"/>
      <c r="E417" s="62"/>
      <c r="F417" s="62"/>
      <c r="G417" s="62"/>
      <c r="H417" s="62"/>
      <c r="I417" s="62"/>
      <c r="J417" s="180">
        <v>0</v>
      </c>
      <c r="K417" s="180"/>
      <c r="L417" s="180"/>
      <c r="M417" s="121">
        <v>0</v>
      </c>
      <c r="N417" s="121"/>
      <c r="O417" s="121"/>
      <c r="P417" s="121"/>
      <c r="Q417" s="121"/>
    </row>
    <row r="418" spans="1:17" s="1" customFormat="1" x14ac:dyDescent="0.25">
      <c r="A418" s="62" t="s">
        <v>17</v>
      </c>
      <c r="B418" s="62"/>
      <c r="C418" s="62"/>
      <c r="D418" s="62"/>
      <c r="E418" s="62"/>
      <c r="F418" s="62"/>
      <c r="G418" s="62"/>
      <c r="H418" s="62"/>
      <c r="I418" s="62"/>
      <c r="J418" s="180">
        <v>1624010836.1199999</v>
      </c>
      <c r="K418" s="180"/>
      <c r="L418" s="180"/>
      <c r="M418" s="121">
        <v>3836323286.0700002</v>
      </c>
      <c r="N418" s="121"/>
      <c r="O418" s="121"/>
      <c r="P418" s="121"/>
      <c r="Q418" s="121"/>
    </row>
    <row r="419" spans="1:17" s="1" customFormat="1" x14ac:dyDescent="0.25">
      <c r="A419" s="62" t="s">
        <v>18</v>
      </c>
      <c r="B419" s="62"/>
      <c r="C419" s="62"/>
      <c r="D419" s="62"/>
      <c r="E419" s="62"/>
      <c r="F419" s="62"/>
      <c r="G419" s="62"/>
      <c r="H419" s="62"/>
      <c r="I419" s="62"/>
      <c r="J419" s="121">
        <v>0</v>
      </c>
      <c r="K419" s="121"/>
      <c r="L419" s="121"/>
      <c r="M419" s="121">
        <v>0</v>
      </c>
      <c r="N419" s="121"/>
      <c r="O419" s="121"/>
      <c r="P419" s="121"/>
      <c r="Q419" s="121"/>
    </row>
    <row r="420" spans="1:17" s="1" customFormat="1" x14ac:dyDescent="0.25">
      <c r="A420" s="62" t="s">
        <v>249</v>
      </c>
      <c r="B420" s="62"/>
      <c r="C420" s="62"/>
      <c r="D420" s="62"/>
      <c r="E420" s="62"/>
      <c r="F420" s="62"/>
      <c r="G420" s="62"/>
      <c r="H420" s="62"/>
      <c r="I420" s="62"/>
      <c r="J420" s="121">
        <v>0</v>
      </c>
      <c r="K420" s="121"/>
      <c r="L420" s="121"/>
      <c r="M420" s="121">
        <v>0</v>
      </c>
      <c r="N420" s="121"/>
      <c r="O420" s="121"/>
      <c r="P420" s="121"/>
      <c r="Q420" s="121"/>
    </row>
    <row r="421" spans="1:17" s="1" customFormat="1" x14ac:dyDescent="0.25">
      <c r="A421" s="62" t="s">
        <v>19</v>
      </c>
      <c r="B421" s="62"/>
      <c r="C421" s="62"/>
      <c r="D421" s="62"/>
      <c r="E421" s="62"/>
      <c r="F421" s="62"/>
      <c r="G421" s="62"/>
      <c r="H421" s="62"/>
      <c r="I421" s="62"/>
      <c r="J421" s="121">
        <v>0</v>
      </c>
      <c r="K421" s="121"/>
      <c r="L421" s="121"/>
      <c r="M421" s="121">
        <v>0</v>
      </c>
      <c r="N421" s="121"/>
      <c r="O421" s="121"/>
      <c r="P421" s="121"/>
      <c r="Q421" s="121"/>
    </row>
    <row r="422" spans="1:17" s="1" customFormat="1" x14ac:dyDescent="0.25">
      <c r="A422" s="213" t="s">
        <v>214</v>
      </c>
      <c r="B422" s="213"/>
      <c r="C422" s="213"/>
      <c r="D422" s="213"/>
      <c r="E422" s="213"/>
      <c r="F422" s="213"/>
      <c r="G422" s="213"/>
      <c r="H422" s="213"/>
      <c r="I422" s="213"/>
      <c r="J422" s="61">
        <v>2320818045.8800001</v>
      </c>
      <c r="K422" s="61"/>
      <c r="L422" s="61"/>
      <c r="M422" s="61">
        <v>5208976747.1999998</v>
      </c>
      <c r="N422" s="61"/>
      <c r="O422" s="61"/>
      <c r="P422" s="61"/>
      <c r="Q422" s="61"/>
    </row>
    <row r="423" spans="1:17" s="1" customFormat="1" ht="15" customHeight="1" x14ac:dyDescent="0.25">
      <c r="A423" s="176"/>
      <c r="B423" s="177"/>
      <c r="C423" s="177"/>
      <c r="D423" s="177"/>
      <c r="E423" s="177"/>
      <c r="F423" s="177"/>
      <c r="G423" s="177"/>
      <c r="H423" s="177"/>
      <c r="I423" s="177"/>
      <c r="J423" s="177"/>
      <c r="K423" s="177"/>
      <c r="L423" s="177"/>
      <c r="M423" s="177"/>
      <c r="N423" s="177"/>
      <c r="O423" s="177"/>
      <c r="P423" s="177"/>
      <c r="Q423" s="178"/>
    </row>
    <row r="424" spans="1:17" s="1" customFormat="1" ht="29.25" customHeight="1" x14ac:dyDescent="0.25">
      <c r="A424" s="236" t="s">
        <v>182</v>
      </c>
      <c r="B424" s="236"/>
      <c r="C424" s="236"/>
      <c r="D424" s="236"/>
      <c r="E424" s="236"/>
      <c r="F424" s="236"/>
      <c r="G424" s="236"/>
      <c r="H424" s="236"/>
      <c r="I424" s="236"/>
      <c r="J424" s="236"/>
      <c r="K424" s="236"/>
      <c r="L424" s="236"/>
      <c r="M424" s="236"/>
      <c r="N424" s="236"/>
      <c r="O424" s="236"/>
      <c r="P424" s="236"/>
      <c r="Q424" s="236"/>
    </row>
    <row r="425" spans="1:17" s="1" customFormat="1" ht="27.75" customHeight="1" x14ac:dyDescent="0.25">
      <c r="A425" s="236"/>
      <c r="B425" s="236"/>
      <c r="C425" s="236"/>
      <c r="D425" s="236"/>
      <c r="E425" s="236"/>
      <c r="F425" s="236"/>
      <c r="G425" s="236"/>
      <c r="H425" s="236"/>
      <c r="I425" s="236"/>
      <c r="J425" s="236"/>
      <c r="K425" s="236"/>
      <c r="L425" s="236"/>
      <c r="M425" s="236"/>
      <c r="N425" s="236"/>
      <c r="O425" s="236"/>
      <c r="P425" s="236"/>
      <c r="Q425" s="236"/>
    </row>
    <row r="426" spans="1:17" s="1" customFormat="1" ht="12" customHeight="1" x14ac:dyDescent="0.25">
      <c r="A426" s="237"/>
      <c r="B426" s="238"/>
      <c r="C426" s="238"/>
      <c r="D426" s="238"/>
      <c r="E426" s="238"/>
      <c r="F426" s="238"/>
      <c r="G426" s="238"/>
      <c r="H426" s="238"/>
      <c r="I426" s="238"/>
      <c r="J426" s="238"/>
      <c r="K426" s="238"/>
      <c r="L426" s="238"/>
      <c r="M426" s="238"/>
      <c r="N426" s="238"/>
      <c r="O426" s="238"/>
      <c r="P426" s="238"/>
      <c r="Q426" s="239"/>
    </row>
    <row r="427" spans="1:17" s="1" customFormat="1" ht="18.75" x14ac:dyDescent="0.25">
      <c r="A427" s="221" t="s">
        <v>250</v>
      </c>
      <c r="B427" s="222"/>
      <c r="C427" s="222"/>
      <c r="D427" s="222"/>
      <c r="E427" s="222"/>
      <c r="F427" s="222"/>
      <c r="G427" s="222"/>
      <c r="H427" s="222"/>
      <c r="I427" s="222"/>
      <c r="J427" s="222"/>
      <c r="K427" s="222"/>
      <c r="L427" s="222"/>
      <c r="M427" s="222"/>
      <c r="N427" s="222"/>
      <c r="O427" s="222"/>
      <c r="P427" s="222"/>
      <c r="Q427" s="223"/>
    </row>
    <row r="428" spans="1:17" s="1" customFormat="1" ht="19.5" customHeight="1" x14ac:dyDescent="0.25">
      <c r="A428" s="185" t="s">
        <v>89</v>
      </c>
      <c r="B428" s="186"/>
      <c r="C428" s="186"/>
      <c r="D428" s="186"/>
      <c r="E428" s="186"/>
      <c r="F428" s="186"/>
      <c r="G428" s="186"/>
      <c r="H428" s="186"/>
      <c r="I428" s="186"/>
      <c r="J428" s="186"/>
      <c r="K428" s="186"/>
      <c r="L428" s="186"/>
      <c r="M428" s="186"/>
      <c r="N428" s="186"/>
      <c r="O428" s="186"/>
      <c r="P428" s="186"/>
      <c r="Q428" s="187"/>
    </row>
    <row r="429" spans="1:17" s="1" customFormat="1" ht="21.75" customHeight="1" x14ac:dyDescent="0.25">
      <c r="A429" s="192" t="s">
        <v>395</v>
      </c>
      <c r="B429" s="193"/>
      <c r="C429" s="193"/>
      <c r="D429" s="193"/>
      <c r="E429" s="193"/>
      <c r="F429" s="193"/>
      <c r="G429" s="193"/>
      <c r="H429" s="193"/>
      <c r="I429" s="193"/>
      <c r="J429" s="193"/>
      <c r="K429" s="193"/>
      <c r="L429" s="193"/>
      <c r="M429" s="193"/>
      <c r="N429" s="193"/>
      <c r="O429" s="193"/>
      <c r="P429" s="193"/>
      <c r="Q429" s="194"/>
    </row>
    <row r="430" spans="1:17" s="1" customFormat="1" ht="21.75" customHeight="1" x14ac:dyDescent="0.25">
      <c r="A430" s="252" t="s">
        <v>251</v>
      </c>
      <c r="B430" s="253"/>
      <c r="C430" s="253"/>
      <c r="D430" s="253"/>
      <c r="E430" s="253"/>
      <c r="F430" s="253"/>
      <c r="G430" s="253"/>
      <c r="H430" s="253"/>
      <c r="I430" s="253"/>
      <c r="J430" s="253"/>
      <c r="K430" s="253"/>
      <c r="L430" s="253"/>
      <c r="M430" s="253"/>
      <c r="N430" s="253"/>
      <c r="O430" s="253"/>
      <c r="P430" s="253"/>
      <c r="Q430" s="254"/>
    </row>
    <row r="431" spans="1:17" s="1" customFormat="1" x14ac:dyDescent="0.25">
      <c r="A431" s="255" t="s">
        <v>173</v>
      </c>
      <c r="B431" s="256"/>
      <c r="C431" s="256"/>
      <c r="D431" s="256"/>
      <c r="E431" s="256"/>
      <c r="F431" s="256"/>
      <c r="G431" s="256"/>
      <c r="H431" s="256"/>
      <c r="I431" s="256"/>
      <c r="J431" s="256"/>
      <c r="K431" s="256"/>
      <c r="L431" s="256">
        <v>2024</v>
      </c>
      <c r="M431" s="256"/>
      <c r="N431" s="256"/>
      <c r="O431" s="256"/>
      <c r="P431" s="256"/>
      <c r="Q431" s="417"/>
    </row>
    <row r="432" spans="1:17" s="1" customFormat="1" ht="23.25" customHeight="1" x14ac:dyDescent="0.25">
      <c r="A432" s="98" t="s">
        <v>252</v>
      </c>
      <c r="B432" s="98"/>
      <c r="C432" s="98"/>
      <c r="D432" s="98"/>
      <c r="E432" s="98"/>
      <c r="F432" s="98"/>
      <c r="G432" s="98"/>
      <c r="H432" s="98"/>
      <c r="I432" s="98"/>
      <c r="J432" s="98"/>
      <c r="K432" s="98"/>
      <c r="L432" s="235">
        <v>2320818045.8800001</v>
      </c>
      <c r="M432" s="235"/>
      <c r="N432" s="235"/>
      <c r="O432" s="235"/>
      <c r="P432" s="235"/>
      <c r="Q432" s="235"/>
    </row>
    <row r="433" spans="1:17" s="1" customFormat="1" ht="23.25" customHeight="1" x14ac:dyDescent="0.25">
      <c r="A433" s="130" t="s">
        <v>306</v>
      </c>
      <c r="B433" s="130"/>
      <c r="C433" s="130"/>
      <c r="D433" s="130"/>
      <c r="E433" s="130"/>
      <c r="F433" s="130"/>
      <c r="G433" s="130"/>
      <c r="H433" s="130"/>
      <c r="I433" s="130"/>
      <c r="J433" s="130"/>
      <c r="K433" s="130"/>
      <c r="L433" s="230">
        <f>SUM(L434:Q439)</f>
        <v>0</v>
      </c>
      <c r="M433" s="230"/>
      <c r="N433" s="230"/>
      <c r="O433" s="230"/>
      <c r="P433" s="230"/>
      <c r="Q433" s="230"/>
    </row>
    <row r="434" spans="1:17" s="1" customFormat="1" x14ac:dyDescent="0.25">
      <c r="A434" s="63" t="s">
        <v>253</v>
      </c>
      <c r="B434" s="63"/>
      <c r="C434" s="63"/>
      <c r="D434" s="63"/>
      <c r="E434" s="63"/>
      <c r="F434" s="63"/>
      <c r="G434" s="63"/>
      <c r="H434" s="63"/>
      <c r="I434" s="63"/>
      <c r="J434" s="63"/>
      <c r="K434" s="63"/>
      <c r="L434" s="188">
        <v>0</v>
      </c>
      <c r="M434" s="188"/>
      <c r="N434" s="188"/>
      <c r="O434" s="188"/>
      <c r="P434" s="188"/>
      <c r="Q434" s="188"/>
    </row>
    <row r="435" spans="1:17" s="1" customFormat="1" x14ac:dyDescent="0.25">
      <c r="A435" s="63" t="s">
        <v>255</v>
      </c>
      <c r="B435" s="63"/>
      <c r="C435" s="63"/>
      <c r="D435" s="63"/>
      <c r="E435" s="63"/>
      <c r="F435" s="63"/>
      <c r="G435" s="63"/>
      <c r="H435" s="63"/>
      <c r="I435" s="63"/>
      <c r="J435" s="63"/>
      <c r="K435" s="63"/>
      <c r="L435" s="188">
        <v>0</v>
      </c>
      <c r="M435" s="188"/>
      <c r="N435" s="188"/>
      <c r="O435" s="188"/>
      <c r="P435" s="188"/>
      <c r="Q435" s="188"/>
    </row>
    <row r="436" spans="1:17" s="1" customFormat="1" x14ac:dyDescent="0.25">
      <c r="A436" s="63" t="s">
        <v>256</v>
      </c>
      <c r="B436" s="63"/>
      <c r="C436" s="63"/>
      <c r="D436" s="63"/>
      <c r="E436" s="63"/>
      <c r="F436" s="63"/>
      <c r="G436" s="63"/>
      <c r="H436" s="63"/>
      <c r="I436" s="63"/>
      <c r="J436" s="63"/>
      <c r="K436" s="63"/>
      <c r="L436" s="188">
        <v>0</v>
      </c>
      <c r="M436" s="188"/>
      <c r="N436" s="188"/>
      <c r="O436" s="188"/>
      <c r="P436" s="188"/>
      <c r="Q436" s="188"/>
    </row>
    <row r="437" spans="1:17" s="1" customFormat="1" x14ac:dyDescent="0.25">
      <c r="A437" s="62" t="s">
        <v>257</v>
      </c>
      <c r="B437" s="62"/>
      <c r="C437" s="62"/>
      <c r="D437" s="62"/>
      <c r="E437" s="62"/>
      <c r="F437" s="62"/>
      <c r="G437" s="62"/>
      <c r="H437" s="62"/>
      <c r="I437" s="62"/>
      <c r="J437" s="62"/>
      <c r="K437" s="62"/>
      <c r="L437" s="189">
        <v>0</v>
      </c>
      <c r="M437" s="190"/>
      <c r="N437" s="190"/>
      <c r="O437" s="190"/>
      <c r="P437" s="190"/>
      <c r="Q437" s="191"/>
    </row>
    <row r="438" spans="1:17" s="1" customFormat="1" x14ac:dyDescent="0.25">
      <c r="A438" s="246" t="s">
        <v>254</v>
      </c>
      <c r="B438" s="247"/>
      <c r="C438" s="247"/>
      <c r="D438" s="247"/>
      <c r="E438" s="247"/>
      <c r="F438" s="247"/>
      <c r="G438" s="247"/>
      <c r="H438" s="247"/>
      <c r="I438" s="247"/>
      <c r="J438" s="247"/>
      <c r="K438" s="248"/>
      <c r="L438" s="189">
        <v>0</v>
      </c>
      <c r="M438" s="190"/>
      <c r="N438" s="190"/>
      <c r="O438" s="190"/>
      <c r="P438" s="190"/>
      <c r="Q438" s="191"/>
    </row>
    <row r="439" spans="1:17" s="1" customFormat="1" x14ac:dyDescent="0.25">
      <c r="A439" s="62" t="s">
        <v>258</v>
      </c>
      <c r="B439" s="62"/>
      <c r="C439" s="62"/>
      <c r="D439" s="62"/>
      <c r="E439" s="62"/>
      <c r="F439" s="62"/>
      <c r="G439" s="62"/>
      <c r="H439" s="62"/>
      <c r="I439" s="62"/>
      <c r="J439" s="62"/>
      <c r="K439" s="62"/>
      <c r="L439" s="188">
        <v>0</v>
      </c>
      <c r="M439" s="188"/>
      <c r="N439" s="188"/>
      <c r="O439" s="188"/>
      <c r="P439" s="188"/>
      <c r="Q439" s="188"/>
    </row>
    <row r="440" spans="1:17" s="1" customFormat="1" ht="22.5" customHeight="1" x14ac:dyDescent="0.25">
      <c r="A440" s="213" t="s">
        <v>259</v>
      </c>
      <c r="B440" s="213"/>
      <c r="C440" s="213"/>
      <c r="D440" s="213"/>
      <c r="E440" s="213"/>
      <c r="F440" s="213"/>
      <c r="G440" s="213"/>
      <c r="H440" s="213"/>
      <c r="I440" s="213"/>
      <c r="J440" s="213"/>
      <c r="K440" s="213"/>
      <c r="L440" s="230">
        <f>SUM(L441:Q443)</f>
        <v>0</v>
      </c>
      <c r="M440" s="230"/>
      <c r="N440" s="230"/>
      <c r="O440" s="230"/>
      <c r="P440" s="230"/>
      <c r="Q440" s="230"/>
    </row>
    <row r="441" spans="1:17" s="1" customFormat="1" x14ac:dyDescent="0.25">
      <c r="A441" s="62" t="s">
        <v>260</v>
      </c>
      <c r="B441" s="62"/>
      <c r="C441" s="62"/>
      <c r="D441" s="62"/>
      <c r="E441" s="62"/>
      <c r="F441" s="62"/>
      <c r="G441" s="62"/>
      <c r="H441" s="62"/>
      <c r="I441" s="62"/>
      <c r="J441" s="62"/>
      <c r="K441" s="62"/>
      <c r="L441" s="188">
        <v>0</v>
      </c>
      <c r="M441" s="188"/>
      <c r="N441" s="188"/>
      <c r="O441" s="188"/>
      <c r="P441" s="188"/>
      <c r="Q441" s="188"/>
    </row>
    <row r="442" spans="1:17" s="1" customFormat="1" x14ac:dyDescent="0.25">
      <c r="A442" s="62" t="s">
        <v>261</v>
      </c>
      <c r="B442" s="62"/>
      <c r="C442" s="62"/>
      <c r="D442" s="62"/>
      <c r="E442" s="62"/>
      <c r="F442" s="62"/>
      <c r="G442" s="62"/>
      <c r="H442" s="62"/>
      <c r="I442" s="62"/>
      <c r="J442" s="62"/>
      <c r="K442" s="62"/>
      <c r="L442" s="188">
        <v>0</v>
      </c>
      <c r="M442" s="188"/>
      <c r="N442" s="188"/>
      <c r="O442" s="188"/>
      <c r="P442" s="188"/>
      <c r="Q442" s="188"/>
    </row>
    <row r="443" spans="1:17" s="1" customFormat="1" x14ac:dyDescent="0.25">
      <c r="A443" s="62" t="s">
        <v>262</v>
      </c>
      <c r="B443" s="62"/>
      <c r="C443" s="62"/>
      <c r="D443" s="62"/>
      <c r="E443" s="62"/>
      <c r="F443" s="62"/>
      <c r="G443" s="62"/>
      <c r="H443" s="62"/>
      <c r="I443" s="62"/>
      <c r="J443" s="62"/>
      <c r="K443" s="62"/>
      <c r="L443" s="188">
        <v>0</v>
      </c>
      <c r="M443" s="188"/>
      <c r="N443" s="188"/>
      <c r="O443" s="188"/>
      <c r="P443" s="188"/>
      <c r="Q443" s="188"/>
    </row>
    <row r="444" spans="1:17" s="1" customFormat="1" x14ac:dyDescent="0.25">
      <c r="A444" s="98" t="s">
        <v>263</v>
      </c>
      <c r="B444" s="98"/>
      <c r="C444" s="98"/>
      <c r="D444" s="98"/>
      <c r="E444" s="98"/>
      <c r="F444" s="98"/>
      <c r="G444" s="98"/>
      <c r="H444" s="98"/>
      <c r="I444" s="98"/>
      <c r="J444" s="98"/>
      <c r="K444" s="98"/>
      <c r="L444" s="235">
        <f>+L432+L433-L440</f>
        <v>2320818045.8800001</v>
      </c>
      <c r="M444" s="235"/>
      <c r="N444" s="235"/>
      <c r="O444" s="235"/>
      <c r="P444" s="235"/>
      <c r="Q444" s="235"/>
    </row>
    <row r="445" spans="1:17" s="1" customFormat="1" ht="12" customHeight="1" x14ac:dyDescent="0.25">
      <c r="A445" s="249"/>
      <c r="B445" s="250"/>
      <c r="C445" s="250"/>
      <c r="D445" s="250"/>
      <c r="E445" s="250"/>
      <c r="F445" s="250"/>
      <c r="G445" s="250"/>
      <c r="H445" s="250"/>
      <c r="I445" s="250"/>
      <c r="J445" s="250"/>
      <c r="K445" s="250"/>
      <c r="L445" s="250"/>
      <c r="M445" s="250"/>
      <c r="N445" s="250"/>
      <c r="O445" s="250"/>
      <c r="P445" s="250"/>
      <c r="Q445" s="251"/>
    </row>
    <row r="446" spans="1:17" s="1" customFormat="1" x14ac:dyDescent="0.25">
      <c r="A446" s="197"/>
      <c r="B446" s="198"/>
      <c r="C446" s="198"/>
      <c r="D446" s="198"/>
      <c r="E446" s="198"/>
      <c r="F446" s="198"/>
      <c r="G446" s="198"/>
      <c r="H446" s="198"/>
      <c r="I446" s="198"/>
      <c r="J446" s="198"/>
      <c r="K446" s="198"/>
      <c r="L446" s="198"/>
      <c r="M446" s="198"/>
      <c r="N446" s="198"/>
      <c r="O446" s="198"/>
      <c r="P446" s="198"/>
      <c r="Q446" s="199"/>
    </row>
    <row r="447" spans="1:17" s="1" customFormat="1" ht="18.75" x14ac:dyDescent="0.25">
      <c r="A447" s="221" t="s">
        <v>250</v>
      </c>
      <c r="B447" s="222"/>
      <c r="C447" s="222"/>
      <c r="D447" s="222"/>
      <c r="E447" s="222"/>
      <c r="F447" s="222"/>
      <c r="G447" s="222"/>
      <c r="H447" s="222"/>
      <c r="I447" s="222"/>
      <c r="J447" s="222"/>
      <c r="K447" s="222"/>
      <c r="L447" s="222"/>
      <c r="M447" s="222"/>
      <c r="N447" s="222"/>
      <c r="O447" s="222"/>
      <c r="P447" s="222"/>
      <c r="Q447" s="223"/>
    </row>
    <row r="448" spans="1:17" s="1" customFormat="1" ht="18.75" x14ac:dyDescent="0.25">
      <c r="A448" s="185" t="s">
        <v>20</v>
      </c>
      <c r="B448" s="186"/>
      <c r="C448" s="186"/>
      <c r="D448" s="186"/>
      <c r="E448" s="186"/>
      <c r="F448" s="186"/>
      <c r="G448" s="186"/>
      <c r="H448" s="186"/>
      <c r="I448" s="186"/>
      <c r="J448" s="186"/>
      <c r="K448" s="186"/>
      <c r="L448" s="186"/>
      <c r="M448" s="186"/>
      <c r="N448" s="186"/>
      <c r="O448" s="186"/>
      <c r="P448" s="186"/>
      <c r="Q448" s="187"/>
    </row>
    <row r="449" spans="1:17" s="1" customFormat="1" ht="18.75" x14ac:dyDescent="0.25">
      <c r="A449" s="192" t="s">
        <v>395</v>
      </c>
      <c r="B449" s="193"/>
      <c r="C449" s="193"/>
      <c r="D449" s="193"/>
      <c r="E449" s="193"/>
      <c r="F449" s="193"/>
      <c r="G449" s="193"/>
      <c r="H449" s="193"/>
      <c r="I449" s="193"/>
      <c r="J449" s="193"/>
      <c r="K449" s="193"/>
      <c r="L449" s="193"/>
      <c r="M449" s="193"/>
      <c r="N449" s="193"/>
      <c r="O449" s="193"/>
      <c r="P449" s="193"/>
      <c r="Q449" s="194"/>
    </row>
    <row r="450" spans="1:17" s="1" customFormat="1" ht="18.75" x14ac:dyDescent="0.25">
      <c r="A450" s="252" t="s">
        <v>251</v>
      </c>
      <c r="B450" s="253"/>
      <c r="C450" s="253"/>
      <c r="D450" s="253"/>
      <c r="E450" s="253"/>
      <c r="F450" s="253"/>
      <c r="G450" s="253"/>
      <c r="H450" s="253"/>
      <c r="I450" s="253"/>
      <c r="J450" s="253"/>
      <c r="K450" s="253"/>
      <c r="L450" s="253"/>
      <c r="M450" s="253"/>
      <c r="N450" s="253"/>
      <c r="O450" s="253"/>
      <c r="P450" s="253"/>
      <c r="Q450" s="254"/>
    </row>
    <row r="451" spans="1:17" s="1" customFormat="1" ht="18.75" x14ac:dyDescent="0.25">
      <c r="A451" s="241"/>
      <c r="B451" s="242"/>
      <c r="C451" s="242"/>
      <c r="D451" s="242"/>
      <c r="E451" s="242"/>
      <c r="F451" s="242"/>
      <c r="G451" s="242"/>
      <c r="H451" s="242"/>
      <c r="I451" s="242"/>
      <c r="J451" s="242"/>
      <c r="K451" s="242"/>
      <c r="L451" s="242"/>
      <c r="M451" s="242"/>
      <c r="N451" s="242"/>
      <c r="O451" s="242"/>
      <c r="P451" s="242"/>
      <c r="Q451" s="243"/>
    </row>
    <row r="452" spans="1:17" s="1" customFormat="1" ht="18.75" x14ac:dyDescent="0.25">
      <c r="A452" s="245" t="s">
        <v>173</v>
      </c>
      <c r="B452" s="195"/>
      <c r="C452" s="195"/>
      <c r="D452" s="195"/>
      <c r="E452" s="195"/>
      <c r="F452" s="195"/>
      <c r="G452" s="195"/>
      <c r="H452" s="195"/>
      <c r="I452" s="195"/>
      <c r="J452" s="195"/>
      <c r="K452" s="195"/>
      <c r="L452" s="195">
        <v>2024</v>
      </c>
      <c r="M452" s="195"/>
      <c r="N452" s="195"/>
      <c r="O452" s="195"/>
      <c r="P452" s="195"/>
      <c r="Q452" s="196"/>
    </row>
    <row r="453" spans="1:17" s="1" customFormat="1" ht="21" customHeight="1" x14ac:dyDescent="0.25">
      <c r="A453" s="227" t="s">
        <v>294</v>
      </c>
      <c r="B453" s="227"/>
      <c r="C453" s="227"/>
      <c r="D453" s="227"/>
      <c r="E453" s="227"/>
      <c r="F453" s="227"/>
      <c r="G453" s="227"/>
      <c r="H453" s="227"/>
      <c r="I453" s="227"/>
      <c r="J453" s="227"/>
      <c r="K453" s="227"/>
      <c r="L453" s="228">
        <v>2091901628.73</v>
      </c>
      <c r="M453" s="228"/>
      <c r="N453" s="228"/>
      <c r="O453" s="228"/>
      <c r="P453" s="228"/>
      <c r="Q453" s="228"/>
    </row>
    <row r="454" spans="1:17" x14ac:dyDescent="0.25">
      <c r="A454" s="229"/>
      <c r="B454" s="229"/>
      <c r="C454" s="229"/>
      <c r="D454" s="229"/>
      <c r="E454" s="229"/>
      <c r="F454" s="229"/>
      <c r="G454" s="229"/>
      <c r="H454" s="229"/>
      <c r="I454" s="229"/>
      <c r="J454" s="229"/>
      <c r="K454" s="229"/>
      <c r="L454" s="214"/>
      <c r="M454" s="214"/>
      <c r="N454" s="214"/>
      <c r="O454" s="214"/>
      <c r="P454" s="214"/>
      <c r="Q454" s="214"/>
    </row>
    <row r="455" spans="1:17" ht="17.25" customHeight="1" x14ac:dyDescent="0.25">
      <c r="A455" s="213" t="s">
        <v>295</v>
      </c>
      <c r="B455" s="213"/>
      <c r="C455" s="213"/>
      <c r="D455" s="213"/>
      <c r="E455" s="213"/>
      <c r="F455" s="213"/>
      <c r="G455" s="213"/>
      <c r="H455" s="213"/>
      <c r="I455" s="213"/>
      <c r="J455" s="213"/>
      <c r="K455" s="213"/>
      <c r="L455" s="230">
        <f>SUM(L456:Q476)</f>
        <v>675578578.24000001</v>
      </c>
      <c r="M455" s="230"/>
      <c r="N455" s="230"/>
      <c r="O455" s="230"/>
      <c r="P455" s="230"/>
      <c r="Q455" s="230"/>
    </row>
    <row r="456" spans="1:17" x14ac:dyDescent="0.25">
      <c r="A456" s="184" t="s">
        <v>304</v>
      </c>
      <c r="B456" s="184"/>
      <c r="C456" s="184"/>
      <c r="D456" s="184"/>
      <c r="E456" s="184"/>
      <c r="F456" s="184"/>
      <c r="G456" s="184"/>
      <c r="H456" s="184"/>
      <c r="I456" s="184"/>
      <c r="J456" s="184"/>
      <c r="K456" s="184"/>
      <c r="L456" s="180">
        <v>819932.3</v>
      </c>
      <c r="M456" s="180"/>
      <c r="N456" s="180"/>
      <c r="O456" s="180"/>
      <c r="P456" s="180"/>
      <c r="Q456" s="180"/>
    </row>
    <row r="457" spans="1:17" x14ac:dyDescent="0.25">
      <c r="A457" s="200" t="s">
        <v>264</v>
      </c>
      <c r="B457" s="201"/>
      <c r="C457" s="201"/>
      <c r="D457" s="201"/>
      <c r="E457" s="201"/>
      <c r="F457" s="201"/>
      <c r="G457" s="201"/>
      <c r="H457" s="201"/>
      <c r="I457" s="201"/>
      <c r="J457" s="201"/>
      <c r="K457" s="202"/>
      <c r="L457" s="181">
        <v>10875010.710000001</v>
      </c>
      <c r="M457" s="182"/>
      <c r="N457" s="182"/>
      <c r="O457" s="182"/>
      <c r="P457" s="182"/>
      <c r="Q457" s="183"/>
    </row>
    <row r="458" spans="1:17" ht="15" customHeight="1" x14ac:dyDescent="0.25">
      <c r="A458" s="184" t="s">
        <v>265</v>
      </c>
      <c r="B458" s="184"/>
      <c r="C458" s="184"/>
      <c r="D458" s="184"/>
      <c r="E458" s="184"/>
      <c r="F458" s="184"/>
      <c r="G458" s="184"/>
      <c r="H458" s="184"/>
      <c r="I458" s="184"/>
      <c r="J458" s="184"/>
      <c r="K458" s="184"/>
      <c r="L458" s="212">
        <v>1639524.42</v>
      </c>
      <c r="M458" s="212"/>
      <c r="N458" s="212"/>
      <c r="O458" s="212"/>
      <c r="P458" s="212"/>
      <c r="Q458" s="212"/>
    </row>
    <row r="459" spans="1:17" s="1" customFormat="1" x14ac:dyDescent="0.25">
      <c r="A459" s="184" t="s">
        <v>296</v>
      </c>
      <c r="B459" s="184"/>
      <c r="C459" s="184"/>
      <c r="D459" s="184"/>
      <c r="E459" s="184"/>
      <c r="F459" s="184"/>
      <c r="G459" s="184"/>
      <c r="H459" s="184"/>
      <c r="I459" s="184"/>
      <c r="J459" s="184"/>
      <c r="K459" s="184"/>
      <c r="L459" s="212">
        <f>12354+15198.32</f>
        <v>27552.32</v>
      </c>
      <c r="M459" s="212"/>
      <c r="N459" s="212"/>
      <c r="O459" s="212"/>
      <c r="P459" s="212"/>
      <c r="Q459" s="212"/>
    </row>
    <row r="460" spans="1:17" s="1" customFormat="1" ht="15" customHeight="1" x14ac:dyDescent="0.25">
      <c r="A460" s="184" t="s">
        <v>266</v>
      </c>
      <c r="B460" s="184"/>
      <c r="C460" s="184"/>
      <c r="D460" s="184"/>
      <c r="E460" s="184"/>
      <c r="F460" s="184"/>
      <c r="G460" s="184"/>
      <c r="H460" s="184"/>
      <c r="I460" s="184"/>
      <c r="J460" s="184"/>
      <c r="K460" s="184"/>
      <c r="L460" s="212">
        <v>0</v>
      </c>
      <c r="M460" s="212"/>
      <c r="N460" s="212"/>
      <c r="O460" s="212"/>
      <c r="P460" s="212"/>
      <c r="Q460" s="212"/>
    </row>
    <row r="461" spans="1:17" s="1" customFormat="1" ht="15" customHeight="1" x14ac:dyDescent="0.25">
      <c r="A461" s="184" t="s">
        <v>267</v>
      </c>
      <c r="B461" s="184"/>
      <c r="C461" s="184"/>
      <c r="D461" s="184"/>
      <c r="E461" s="184"/>
      <c r="F461" s="184"/>
      <c r="G461" s="184"/>
      <c r="H461" s="184"/>
      <c r="I461" s="184"/>
      <c r="J461" s="184"/>
      <c r="K461" s="184"/>
      <c r="L461" s="212">
        <v>37240605.780000001</v>
      </c>
      <c r="M461" s="212"/>
      <c r="N461" s="212"/>
      <c r="O461" s="212"/>
      <c r="P461" s="212"/>
      <c r="Q461" s="212"/>
    </row>
    <row r="462" spans="1:17" s="1" customFormat="1" x14ac:dyDescent="0.25">
      <c r="A462" s="184" t="s">
        <v>268</v>
      </c>
      <c r="B462" s="184"/>
      <c r="C462" s="184"/>
      <c r="D462" s="184"/>
      <c r="E462" s="184"/>
      <c r="F462" s="184"/>
      <c r="G462" s="184"/>
      <c r="H462" s="184"/>
      <c r="I462" s="184"/>
      <c r="J462" s="184"/>
      <c r="K462" s="184"/>
      <c r="L462" s="212">
        <v>0</v>
      </c>
      <c r="M462" s="212"/>
      <c r="N462" s="212"/>
      <c r="O462" s="212"/>
      <c r="P462" s="212"/>
      <c r="Q462" s="212"/>
    </row>
    <row r="463" spans="1:17" s="1" customFormat="1" ht="15" customHeight="1" x14ac:dyDescent="0.25">
      <c r="A463" s="184" t="s">
        <v>269</v>
      </c>
      <c r="B463" s="184"/>
      <c r="C463" s="184"/>
      <c r="D463" s="184"/>
      <c r="E463" s="184"/>
      <c r="F463" s="184"/>
      <c r="G463" s="184"/>
      <c r="H463" s="184"/>
      <c r="I463" s="184"/>
      <c r="J463" s="184"/>
      <c r="K463" s="184"/>
      <c r="L463" s="212">
        <v>56920179.759999998</v>
      </c>
      <c r="M463" s="212"/>
      <c r="N463" s="212"/>
      <c r="O463" s="212"/>
      <c r="P463" s="212"/>
      <c r="Q463" s="212"/>
    </row>
    <row r="464" spans="1:17" x14ac:dyDescent="0.25">
      <c r="A464" s="184" t="s">
        <v>270</v>
      </c>
      <c r="B464" s="184"/>
      <c r="C464" s="184"/>
      <c r="D464" s="184"/>
      <c r="E464" s="184"/>
      <c r="F464" s="184"/>
      <c r="G464" s="184"/>
      <c r="H464" s="184"/>
      <c r="I464" s="184"/>
      <c r="J464" s="184"/>
      <c r="K464" s="184"/>
      <c r="L464" s="212">
        <v>0</v>
      </c>
      <c r="M464" s="212"/>
      <c r="N464" s="212"/>
      <c r="O464" s="212"/>
      <c r="P464" s="212"/>
      <c r="Q464" s="212"/>
    </row>
    <row r="465" spans="1:17" x14ac:dyDescent="0.25">
      <c r="A465" s="200" t="s">
        <v>271</v>
      </c>
      <c r="B465" s="201"/>
      <c r="C465" s="201"/>
      <c r="D465" s="201"/>
      <c r="E465" s="201"/>
      <c r="F465" s="201"/>
      <c r="G465" s="201"/>
      <c r="H465" s="201"/>
      <c r="I465" s="201"/>
      <c r="J465" s="201"/>
      <c r="K465" s="202"/>
      <c r="L465" s="212">
        <v>40368</v>
      </c>
      <c r="M465" s="212"/>
      <c r="N465" s="212"/>
      <c r="O465" s="212"/>
      <c r="P465" s="212"/>
      <c r="Q465" s="212"/>
    </row>
    <row r="466" spans="1:17" x14ac:dyDescent="0.25">
      <c r="A466" s="200" t="s">
        <v>272</v>
      </c>
      <c r="B466" s="201"/>
      <c r="C466" s="201"/>
      <c r="D466" s="201"/>
      <c r="E466" s="201"/>
      <c r="F466" s="201"/>
      <c r="G466" s="201"/>
      <c r="H466" s="201"/>
      <c r="I466" s="201"/>
      <c r="J466" s="201"/>
      <c r="K466" s="202"/>
      <c r="L466" s="224">
        <v>1342085.2</v>
      </c>
      <c r="M466" s="225"/>
      <c r="N466" s="225"/>
      <c r="O466" s="225"/>
      <c r="P466" s="225"/>
      <c r="Q466" s="226"/>
    </row>
    <row r="467" spans="1:17" x14ac:dyDescent="0.25">
      <c r="A467" s="184" t="s">
        <v>273</v>
      </c>
      <c r="B467" s="184"/>
      <c r="C467" s="184"/>
      <c r="D467" s="184"/>
      <c r="E467" s="184"/>
      <c r="F467" s="184"/>
      <c r="G467" s="184"/>
      <c r="H467" s="184"/>
      <c r="I467" s="184"/>
      <c r="J467" s="184"/>
      <c r="K467" s="184"/>
      <c r="L467" s="212">
        <v>393184123.75</v>
      </c>
      <c r="M467" s="212"/>
      <c r="N467" s="212"/>
      <c r="O467" s="212"/>
      <c r="P467" s="212"/>
      <c r="Q467" s="212"/>
    </row>
    <row r="468" spans="1:17" x14ac:dyDescent="0.25">
      <c r="A468" s="184" t="s">
        <v>274</v>
      </c>
      <c r="B468" s="184"/>
      <c r="C468" s="184"/>
      <c r="D468" s="184"/>
      <c r="E468" s="184"/>
      <c r="F468" s="184"/>
      <c r="G468" s="184"/>
      <c r="H468" s="184"/>
      <c r="I468" s="184"/>
      <c r="J468" s="184"/>
      <c r="K468" s="184"/>
      <c r="L468" s="212">
        <v>158877402.66999999</v>
      </c>
      <c r="M468" s="212"/>
      <c r="N468" s="212"/>
      <c r="O468" s="212"/>
      <c r="P468" s="212"/>
      <c r="Q468" s="212"/>
    </row>
    <row r="469" spans="1:17" x14ac:dyDescent="0.25">
      <c r="A469" s="200" t="s">
        <v>275</v>
      </c>
      <c r="B469" s="201"/>
      <c r="C469" s="201"/>
      <c r="D469" s="201"/>
      <c r="E469" s="201"/>
      <c r="F469" s="201"/>
      <c r="G469" s="201"/>
      <c r="H469" s="201"/>
      <c r="I469" s="201"/>
      <c r="J469" s="201"/>
      <c r="K469" s="202"/>
      <c r="L469" s="181">
        <v>0</v>
      </c>
      <c r="M469" s="182"/>
      <c r="N469" s="182"/>
      <c r="O469" s="182"/>
      <c r="P469" s="182"/>
      <c r="Q469" s="183"/>
    </row>
    <row r="470" spans="1:17" x14ac:dyDescent="0.25">
      <c r="A470" s="200" t="s">
        <v>276</v>
      </c>
      <c r="B470" s="201"/>
      <c r="C470" s="201"/>
      <c r="D470" s="201"/>
      <c r="E470" s="201"/>
      <c r="F470" s="201"/>
      <c r="G470" s="201"/>
      <c r="H470" s="201"/>
      <c r="I470" s="201"/>
      <c r="J470" s="201"/>
      <c r="K470" s="202"/>
      <c r="L470" s="181">
        <v>0</v>
      </c>
      <c r="M470" s="182"/>
      <c r="N470" s="182"/>
      <c r="O470" s="182"/>
      <c r="P470" s="182"/>
      <c r="Q470" s="183"/>
    </row>
    <row r="471" spans="1:17" x14ac:dyDescent="0.25">
      <c r="A471" s="200" t="s">
        <v>277</v>
      </c>
      <c r="B471" s="201"/>
      <c r="C471" s="201"/>
      <c r="D471" s="201"/>
      <c r="E471" s="201"/>
      <c r="F471" s="201"/>
      <c r="G471" s="201"/>
      <c r="H471" s="201"/>
      <c r="I471" s="201"/>
      <c r="J471" s="201"/>
      <c r="K471" s="202"/>
      <c r="L471" s="181">
        <v>0</v>
      </c>
      <c r="M471" s="182"/>
      <c r="N471" s="182"/>
      <c r="O471" s="182"/>
      <c r="P471" s="182"/>
      <c r="Q471" s="183"/>
    </row>
    <row r="472" spans="1:17" x14ac:dyDescent="0.25">
      <c r="A472" s="200" t="s">
        <v>278</v>
      </c>
      <c r="B472" s="201"/>
      <c r="C472" s="201"/>
      <c r="D472" s="201"/>
      <c r="E472" s="201"/>
      <c r="F472" s="201"/>
      <c r="G472" s="201"/>
      <c r="H472" s="201"/>
      <c r="I472" s="201"/>
      <c r="J472" s="201"/>
      <c r="K472" s="202"/>
      <c r="L472" s="181">
        <v>0</v>
      </c>
      <c r="M472" s="182"/>
      <c r="N472" s="182"/>
      <c r="O472" s="182"/>
      <c r="P472" s="182"/>
      <c r="Q472" s="183"/>
    </row>
    <row r="473" spans="1:17" x14ac:dyDescent="0.25">
      <c r="A473" s="200" t="s">
        <v>279</v>
      </c>
      <c r="B473" s="201"/>
      <c r="C473" s="201"/>
      <c r="D473" s="201"/>
      <c r="E473" s="201"/>
      <c r="F473" s="201"/>
      <c r="G473" s="201"/>
      <c r="H473" s="201"/>
      <c r="I473" s="201"/>
      <c r="J473" s="201"/>
      <c r="K473" s="202"/>
      <c r="L473" s="181">
        <v>0</v>
      </c>
      <c r="M473" s="182"/>
      <c r="N473" s="182"/>
      <c r="O473" s="182"/>
      <c r="P473" s="182"/>
      <c r="Q473" s="183"/>
    </row>
    <row r="474" spans="1:17" x14ac:dyDescent="0.25">
      <c r="A474" s="184" t="s">
        <v>307</v>
      </c>
      <c r="B474" s="184"/>
      <c r="C474" s="184"/>
      <c r="D474" s="184"/>
      <c r="E474" s="184"/>
      <c r="F474" s="184"/>
      <c r="G474" s="184"/>
      <c r="H474" s="184"/>
      <c r="I474" s="184"/>
      <c r="J474" s="184"/>
      <c r="K474" s="184"/>
      <c r="L474" s="212">
        <v>2657966.0800000001</v>
      </c>
      <c r="M474" s="212"/>
      <c r="N474" s="212"/>
      <c r="O474" s="212"/>
      <c r="P474" s="212"/>
      <c r="Q474" s="212"/>
    </row>
    <row r="475" spans="1:17" x14ac:dyDescent="0.25">
      <c r="A475" s="200" t="s">
        <v>280</v>
      </c>
      <c r="B475" s="201"/>
      <c r="C475" s="201"/>
      <c r="D475" s="201"/>
      <c r="E475" s="201"/>
      <c r="F475" s="201"/>
      <c r="G475" s="201"/>
      <c r="H475" s="201"/>
      <c r="I475" s="201"/>
      <c r="J475" s="201"/>
      <c r="K475" s="202"/>
      <c r="L475" s="181">
        <v>6292358.8499999996</v>
      </c>
      <c r="M475" s="182"/>
      <c r="N475" s="182"/>
      <c r="O475" s="182"/>
      <c r="P475" s="182"/>
      <c r="Q475" s="183"/>
    </row>
    <row r="476" spans="1:17" x14ac:dyDescent="0.25">
      <c r="A476" s="184" t="s">
        <v>308</v>
      </c>
      <c r="B476" s="184"/>
      <c r="C476" s="184"/>
      <c r="D476" s="184"/>
      <c r="E476" s="184"/>
      <c r="F476" s="184"/>
      <c r="G476" s="184"/>
      <c r="H476" s="184"/>
      <c r="I476" s="184"/>
      <c r="J476" s="184"/>
      <c r="K476" s="184"/>
      <c r="L476" s="212">
        <v>5661468.4000000004</v>
      </c>
      <c r="M476" s="212"/>
      <c r="N476" s="212"/>
      <c r="O476" s="212"/>
      <c r="P476" s="212"/>
      <c r="Q476" s="212"/>
    </row>
    <row r="477" spans="1:17" x14ac:dyDescent="0.25">
      <c r="A477" s="176"/>
      <c r="B477" s="177"/>
      <c r="C477" s="177"/>
      <c r="D477" s="177"/>
      <c r="E477" s="177"/>
      <c r="F477" s="177"/>
      <c r="G477" s="177"/>
      <c r="H477" s="177"/>
      <c r="I477" s="177"/>
      <c r="J477" s="177"/>
      <c r="K477" s="177"/>
      <c r="L477" s="177"/>
      <c r="M477" s="177"/>
      <c r="N477" s="177"/>
      <c r="O477" s="177"/>
      <c r="P477" s="177"/>
      <c r="Q477" s="178"/>
    </row>
    <row r="478" spans="1:17" ht="21.75" customHeight="1" x14ac:dyDescent="0.25">
      <c r="A478" s="213" t="s">
        <v>297</v>
      </c>
      <c r="B478" s="213"/>
      <c r="C478" s="213"/>
      <c r="D478" s="213"/>
      <c r="E478" s="213"/>
      <c r="F478" s="213"/>
      <c r="G478" s="213"/>
      <c r="H478" s="213"/>
      <c r="I478" s="213"/>
      <c r="J478" s="213"/>
      <c r="K478" s="213"/>
      <c r="L478" s="214">
        <f>SUM(L480:Q486)</f>
        <v>207687785.63</v>
      </c>
      <c r="M478" s="214"/>
      <c r="N478" s="214"/>
      <c r="O478" s="214"/>
      <c r="P478" s="214"/>
      <c r="Q478" s="214"/>
    </row>
    <row r="479" spans="1:17" x14ac:dyDescent="0.25">
      <c r="A479" s="165"/>
      <c r="B479" s="165"/>
      <c r="C479" s="165"/>
      <c r="D479" s="165"/>
      <c r="E479" s="165"/>
      <c r="F479" s="165"/>
      <c r="G479" s="165"/>
      <c r="H479" s="165"/>
      <c r="I479" s="165"/>
      <c r="J479" s="165"/>
      <c r="K479" s="165"/>
      <c r="L479" s="165"/>
      <c r="M479" s="165"/>
      <c r="N479" s="165"/>
      <c r="O479" s="165"/>
      <c r="P479" s="165"/>
      <c r="Q479" s="165"/>
    </row>
    <row r="480" spans="1:17" x14ac:dyDescent="0.25">
      <c r="A480" s="184" t="s">
        <v>281</v>
      </c>
      <c r="B480" s="184"/>
      <c r="C480" s="184"/>
      <c r="D480" s="184"/>
      <c r="E480" s="184"/>
      <c r="F480" s="184"/>
      <c r="G480" s="184"/>
      <c r="H480" s="184"/>
      <c r="I480" s="184"/>
      <c r="J480" s="184"/>
      <c r="K480" s="184"/>
      <c r="L480" s="212">
        <v>0</v>
      </c>
      <c r="M480" s="212"/>
      <c r="N480" s="212"/>
      <c r="O480" s="212"/>
      <c r="P480" s="212"/>
      <c r="Q480" s="212"/>
    </row>
    <row r="481" spans="1:17" x14ac:dyDescent="0.25">
      <c r="A481" s="184" t="s">
        <v>282</v>
      </c>
      <c r="B481" s="184"/>
      <c r="C481" s="184"/>
      <c r="D481" s="184"/>
      <c r="E481" s="184"/>
      <c r="F481" s="184"/>
      <c r="G481" s="184"/>
      <c r="H481" s="184"/>
      <c r="I481" s="184"/>
      <c r="J481" s="184"/>
      <c r="K481" s="184"/>
      <c r="L481" s="212">
        <v>0</v>
      </c>
      <c r="M481" s="212"/>
      <c r="N481" s="212"/>
      <c r="O481" s="212"/>
      <c r="P481" s="212"/>
      <c r="Q481" s="212"/>
    </row>
    <row r="482" spans="1:17" x14ac:dyDescent="0.25">
      <c r="A482" s="184" t="s">
        <v>298</v>
      </c>
      <c r="B482" s="184"/>
      <c r="C482" s="184"/>
      <c r="D482" s="184"/>
      <c r="E482" s="184"/>
      <c r="F482" s="184"/>
      <c r="G482" s="184"/>
      <c r="H482" s="184"/>
      <c r="I482" s="184"/>
      <c r="J482" s="184"/>
      <c r="K482" s="184"/>
      <c r="L482" s="212">
        <v>0</v>
      </c>
      <c r="M482" s="212"/>
      <c r="N482" s="212"/>
      <c r="O482" s="212"/>
      <c r="P482" s="212"/>
      <c r="Q482" s="212"/>
    </row>
    <row r="483" spans="1:17" x14ac:dyDescent="0.25">
      <c r="A483" s="244" t="s">
        <v>283</v>
      </c>
      <c r="B483" s="244"/>
      <c r="C483" s="244"/>
      <c r="D483" s="244"/>
      <c r="E483" s="244"/>
      <c r="F483" s="244"/>
      <c r="G483" s="244"/>
      <c r="H483" s="244"/>
      <c r="I483" s="244"/>
      <c r="J483" s="244"/>
      <c r="K483" s="244"/>
      <c r="L483" s="212">
        <v>39654310.240000002</v>
      </c>
      <c r="M483" s="212"/>
      <c r="N483" s="212"/>
      <c r="O483" s="212"/>
      <c r="P483" s="212"/>
      <c r="Q483" s="212"/>
    </row>
    <row r="484" spans="1:17" x14ac:dyDescent="0.25">
      <c r="A484" s="184" t="s">
        <v>301</v>
      </c>
      <c r="B484" s="184"/>
      <c r="C484" s="184"/>
      <c r="D484" s="184"/>
      <c r="E484" s="184"/>
      <c r="F484" s="184"/>
      <c r="G484" s="184"/>
      <c r="H484" s="184"/>
      <c r="I484" s="184"/>
      <c r="J484" s="184"/>
      <c r="K484" s="184"/>
      <c r="L484" s="212">
        <v>168033475.38999999</v>
      </c>
      <c r="M484" s="212"/>
      <c r="N484" s="212"/>
      <c r="O484" s="212"/>
      <c r="P484" s="212"/>
      <c r="Q484" s="212"/>
    </row>
    <row r="485" spans="1:17" x14ac:dyDescent="0.25">
      <c r="A485" s="184" t="s">
        <v>309</v>
      </c>
      <c r="B485" s="184"/>
      <c r="C485" s="184"/>
      <c r="D485" s="184"/>
      <c r="E485" s="184"/>
      <c r="F485" s="184"/>
      <c r="G485" s="184"/>
      <c r="H485" s="184"/>
      <c r="I485" s="184"/>
      <c r="J485" s="184"/>
      <c r="K485" s="184"/>
      <c r="L485" s="212">
        <v>0</v>
      </c>
      <c r="M485" s="212"/>
      <c r="N485" s="212"/>
      <c r="O485" s="212"/>
      <c r="P485" s="212"/>
      <c r="Q485" s="212"/>
    </row>
    <row r="486" spans="1:17" ht="17.25" customHeight="1" x14ac:dyDescent="0.25">
      <c r="A486" s="184" t="s">
        <v>376</v>
      </c>
      <c r="B486" s="184"/>
      <c r="C486" s="184"/>
      <c r="D486" s="184"/>
      <c r="E486" s="184"/>
      <c r="F486" s="184"/>
      <c r="G486" s="184"/>
      <c r="H486" s="184"/>
      <c r="I486" s="184"/>
      <c r="J486" s="184"/>
      <c r="K486" s="184"/>
      <c r="L486" s="212">
        <v>0</v>
      </c>
      <c r="M486" s="212"/>
      <c r="N486" s="212"/>
      <c r="O486" s="212"/>
      <c r="P486" s="212"/>
      <c r="Q486" s="212"/>
    </row>
    <row r="487" spans="1:17" x14ac:dyDescent="0.25">
      <c r="A487" s="211"/>
      <c r="B487" s="211"/>
      <c r="C487" s="211"/>
      <c r="D487" s="211"/>
      <c r="E487" s="211"/>
      <c r="F487" s="211"/>
      <c r="G487" s="211"/>
      <c r="H487" s="211"/>
      <c r="I487" s="211"/>
      <c r="J487" s="211"/>
      <c r="K487" s="211"/>
      <c r="L487" s="211"/>
      <c r="M487" s="211"/>
      <c r="N487" s="211"/>
      <c r="O487" s="211"/>
      <c r="P487" s="211"/>
      <c r="Q487" s="211"/>
    </row>
    <row r="488" spans="1:17" ht="18.75" customHeight="1" x14ac:dyDescent="0.25">
      <c r="A488" s="213" t="s">
        <v>284</v>
      </c>
      <c r="B488" s="213"/>
      <c r="C488" s="213"/>
      <c r="D488" s="213"/>
      <c r="E488" s="213"/>
      <c r="F488" s="213"/>
      <c r="G488" s="213"/>
      <c r="H488" s="213"/>
      <c r="I488" s="213"/>
      <c r="J488" s="213"/>
      <c r="K488" s="213"/>
      <c r="L488" s="214">
        <f>+L453-L455+L478</f>
        <v>1624010836.1199999</v>
      </c>
      <c r="M488" s="214"/>
      <c r="N488" s="214"/>
      <c r="O488" s="214"/>
      <c r="P488" s="214"/>
      <c r="Q488" s="214"/>
    </row>
    <row r="489" spans="1:17" s="1" customFormat="1" x14ac:dyDescent="0.25">
      <c r="A489" s="150"/>
      <c r="B489" s="150"/>
      <c r="C489" s="150"/>
      <c r="D489" s="150"/>
      <c r="E489" s="150"/>
      <c r="F489" s="150"/>
      <c r="G489" s="150"/>
      <c r="H489" s="150"/>
      <c r="I489" s="150"/>
      <c r="J489" s="150"/>
      <c r="K489" s="150"/>
      <c r="L489" s="150"/>
      <c r="M489" s="150"/>
      <c r="N489" s="150"/>
      <c r="O489" s="150"/>
      <c r="P489" s="150"/>
      <c r="Q489" s="150"/>
    </row>
    <row r="490" spans="1:17" s="1" customFormat="1" ht="48" customHeight="1" x14ac:dyDescent="0.25">
      <c r="A490" s="103" t="s">
        <v>421</v>
      </c>
      <c r="B490" s="104"/>
      <c r="C490" s="104"/>
      <c r="D490" s="104"/>
      <c r="E490" s="104"/>
      <c r="F490" s="104"/>
      <c r="G490" s="104"/>
      <c r="H490" s="104"/>
      <c r="I490" s="104"/>
      <c r="J490" s="104"/>
      <c r="K490" s="104"/>
      <c r="L490" s="104"/>
      <c r="M490" s="104"/>
      <c r="N490" s="104"/>
      <c r="O490" s="104"/>
      <c r="P490" s="104"/>
      <c r="Q490" s="105"/>
    </row>
    <row r="491" spans="1:17" s="1" customFormat="1" ht="18.75" x14ac:dyDescent="0.25">
      <c r="A491" s="245" t="s">
        <v>195</v>
      </c>
      <c r="B491" s="195"/>
      <c r="C491" s="195"/>
      <c r="D491" s="195"/>
      <c r="E491" s="195"/>
      <c r="F491" s="195"/>
      <c r="G491" s="195"/>
      <c r="H491" s="195"/>
      <c r="I491" s="195"/>
      <c r="J491" s="195"/>
      <c r="K491" s="195"/>
      <c r="L491" s="195"/>
      <c r="M491" s="195"/>
      <c r="N491" s="195"/>
      <c r="O491" s="195"/>
      <c r="P491" s="195"/>
      <c r="Q491" s="196"/>
    </row>
    <row r="492" spans="1:17" s="1" customFormat="1" x14ac:dyDescent="0.25">
      <c r="A492" s="149"/>
      <c r="B492" s="150"/>
      <c r="C492" s="150"/>
      <c r="D492" s="150"/>
      <c r="E492" s="150"/>
      <c r="F492" s="150"/>
      <c r="G492" s="150"/>
      <c r="H492" s="150"/>
      <c r="I492" s="150"/>
      <c r="J492" s="150"/>
      <c r="K492" s="150"/>
      <c r="L492" s="150"/>
      <c r="M492" s="150"/>
      <c r="N492" s="150"/>
      <c r="O492" s="150"/>
      <c r="P492" s="150"/>
      <c r="Q492" s="151"/>
    </row>
    <row r="493" spans="1:17" s="1" customFormat="1" ht="15.75" x14ac:dyDescent="0.25">
      <c r="A493" s="215" t="s">
        <v>73</v>
      </c>
      <c r="B493" s="215"/>
      <c r="C493" s="215"/>
      <c r="D493" s="215"/>
      <c r="E493" s="215"/>
      <c r="F493" s="215"/>
      <c r="G493" s="215"/>
      <c r="H493" s="215"/>
      <c r="I493" s="215"/>
      <c r="J493" s="215"/>
      <c r="K493" s="215"/>
      <c r="L493" s="215"/>
      <c r="M493" s="215"/>
      <c r="N493" s="215"/>
      <c r="O493" s="215"/>
      <c r="P493" s="215"/>
      <c r="Q493" s="215"/>
    </row>
    <row r="494" spans="1:17" s="1" customFormat="1" ht="28.5" customHeight="1" x14ac:dyDescent="0.25">
      <c r="A494" s="219" t="s">
        <v>110</v>
      </c>
      <c r="B494" s="219"/>
      <c r="C494" s="219"/>
      <c r="D494" s="219"/>
      <c r="E494" s="219"/>
      <c r="F494" s="219"/>
      <c r="G494" s="218" t="s">
        <v>111</v>
      </c>
      <c r="H494" s="218"/>
      <c r="I494" s="219" t="s">
        <v>113</v>
      </c>
      <c r="J494" s="219"/>
      <c r="K494" s="219"/>
      <c r="L494" s="219" t="s">
        <v>112</v>
      </c>
      <c r="M494" s="219"/>
      <c r="N494" s="219"/>
      <c r="O494" s="219"/>
      <c r="P494" s="219"/>
      <c r="Q494" s="219"/>
    </row>
    <row r="495" spans="1:17" s="1" customFormat="1" ht="13.5" customHeight="1" x14ac:dyDescent="0.25">
      <c r="A495" s="63" t="s">
        <v>32</v>
      </c>
      <c r="B495" s="63"/>
      <c r="C495" s="63"/>
      <c r="D495" s="63"/>
      <c r="E495" s="63"/>
      <c r="F495" s="63"/>
      <c r="G495" s="217">
        <v>4</v>
      </c>
      <c r="H495" s="217"/>
      <c r="I495" s="121" t="s">
        <v>117</v>
      </c>
      <c r="J495" s="121"/>
      <c r="K495" s="121"/>
      <c r="L495" s="121">
        <v>47551311.630000003</v>
      </c>
      <c r="M495" s="121"/>
      <c r="N495" s="121"/>
      <c r="O495" s="121"/>
      <c r="P495" s="121"/>
      <c r="Q495" s="121"/>
    </row>
    <row r="496" spans="1:17" s="1" customFormat="1" ht="13.5" hidden="1" customHeight="1" x14ac:dyDescent="0.25">
      <c r="A496" s="63" t="s">
        <v>215</v>
      </c>
      <c r="B496" s="63"/>
      <c r="C496" s="63"/>
      <c r="D496" s="63"/>
      <c r="E496" s="63"/>
      <c r="F496" s="63"/>
      <c r="G496" s="217">
        <v>0</v>
      </c>
      <c r="H496" s="217"/>
      <c r="I496" s="121" t="s">
        <v>117</v>
      </c>
      <c r="J496" s="121"/>
      <c r="K496" s="121"/>
      <c r="L496" s="121">
        <v>0</v>
      </c>
      <c r="M496" s="121"/>
      <c r="N496" s="121"/>
      <c r="O496" s="121"/>
      <c r="P496" s="121"/>
      <c r="Q496" s="121"/>
    </row>
    <row r="497" spans="1:17" s="1" customFormat="1" ht="13.5" customHeight="1" x14ac:dyDescent="0.25">
      <c r="A497" s="63" t="s">
        <v>24</v>
      </c>
      <c r="B497" s="63"/>
      <c r="C497" s="63"/>
      <c r="D497" s="63"/>
      <c r="E497" s="63"/>
      <c r="F497" s="63"/>
      <c r="G497" s="231">
        <v>123</v>
      </c>
      <c r="H497" s="231"/>
      <c r="I497" s="21">
        <v>1</v>
      </c>
      <c r="J497" s="216" t="s">
        <v>122</v>
      </c>
      <c r="K497" s="216"/>
      <c r="L497" s="121">
        <v>428436.68</v>
      </c>
      <c r="M497" s="121"/>
      <c r="N497" s="121"/>
      <c r="O497" s="121"/>
      <c r="P497" s="121"/>
      <c r="Q497" s="121"/>
    </row>
    <row r="498" spans="1:17" s="1" customFormat="1" ht="13.5" customHeight="1" x14ac:dyDescent="0.25">
      <c r="A498" s="63"/>
      <c r="B498" s="63"/>
      <c r="C498" s="63"/>
      <c r="D498" s="63"/>
      <c r="E498" s="63"/>
      <c r="F498" s="63"/>
      <c r="G498" s="231"/>
      <c r="H498" s="231"/>
      <c r="I498" s="21">
        <v>27</v>
      </c>
      <c r="J498" s="216" t="s">
        <v>114</v>
      </c>
      <c r="K498" s="216"/>
      <c r="L498" s="180">
        <v>83258838.950000003</v>
      </c>
      <c r="M498" s="180"/>
      <c r="N498" s="180"/>
      <c r="O498" s="180"/>
      <c r="P498" s="180"/>
      <c r="Q498" s="180"/>
    </row>
    <row r="499" spans="1:17" s="1" customFormat="1" x14ac:dyDescent="0.25">
      <c r="A499" s="63"/>
      <c r="B499" s="63"/>
      <c r="C499" s="63"/>
      <c r="D499" s="63"/>
      <c r="E499" s="63"/>
      <c r="F499" s="63"/>
      <c r="G499" s="231"/>
      <c r="H499" s="231"/>
      <c r="I499" s="21">
        <v>6</v>
      </c>
      <c r="J499" s="216" t="s">
        <v>115</v>
      </c>
      <c r="K499" s="216"/>
      <c r="L499" s="180">
        <v>2887284.86</v>
      </c>
      <c r="M499" s="180"/>
      <c r="N499" s="180"/>
      <c r="O499" s="180"/>
      <c r="P499" s="180"/>
      <c r="Q499" s="180"/>
    </row>
    <row r="500" spans="1:17" s="1" customFormat="1" ht="18.75" customHeight="1" x14ac:dyDescent="0.25">
      <c r="A500" s="63"/>
      <c r="B500" s="63"/>
      <c r="C500" s="63"/>
      <c r="D500" s="63"/>
      <c r="E500" s="63"/>
      <c r="F500" s="63"/>
      <c r="G500" s="231"/>
      <c r="H500" s="231"/>
      <c r="I500" s="21">
        <v>89</v>
      </c>
      <c r="J500" s="216" t="s">
        <v>116</v>
      </c>
      <c r="K500" s="216"/>
      <c r="L500" s="180">
        <v>82304997.829999998</v>
      </c>
      <c r="M500" s="180"/>
      <c r="N500" s="180"/>
      <c r="O500" s="180"/>
      <c r="P500" s="180"/>
      <c r="Q500" s="180"/>
    </row>
    <row r="501" spans="1:17" s="1" customFormat="1" x14ac:dyDescent="0.25">
      <c r="A501" s="165" t="s">
        <v>118</v>
      </c>
      <c r="B501" s="165"/>
      <c r="C501" s="165"/>
      <c r="D501" s="165"/>
      <c r="E501" s="165"/>
      <c r="F501" s="165"/>
      <c r="G501" s="165"/>
      <c r="H501" s="165"/>
      <c r="I501" s="165"/>
      <c r="J501" s="165"/>
      <c r="K501" s="165"/>
      <c r="L501" s="220">
        <f>SUM(L495:Q500)</f>
        <v>216430869.94999999</v>
      </c>
      <c r="M501" s="220"/>
      <c r="N501" s="220"/>
      <c r="O501" s="220"/>
      <c r="P501" s="220"/>
      <c r="Q501" s="220"/>
    </row>
    <row r="502" spans="1:17" s="1" customFormat="1" x14ac:dyDescent="0.25">
      <c r="A502" s="303"/>
      <c r="B502" s="304"/>
      <c r="C502" s="304"/>
      <c r="D502" s="304"/>
      <c r="E502" s="304"/>
      <c r="F502" s="304"/>
      <c r="G502" s="304"/>
      <c r="H502" s="304"/>
      <c r="I502" s="304"/>
      <c r="J502" s="304"/>
      <c r="K502" s="304"/>
      <c r="L502" s="304"/>
      <c r="M502" s="304"/>
      <c r="N502" s="304"/>
      <c r="O502" s="304"/>
      <c r="P502" s="304"/>
      <c r="Q502" s="305"/>
    </row>
    <row r="503" spans="1:17" s="1" customFormat="1" ht="22.5" customHeight="1" x14ac:dyDescent="0.25">
      <c r="A503" s="132" t="s">
        <v>310</v>
      </c>
      <c r="B503" s="133"/>
      <c r="C503" s="133"/>
      <c r="D503" s="133"/>
      <c r="E503" s="133"/>
      <c r="F503" s="133"/>
      <c r="G503" s="133"/>
      <c r="H503" s="133"/>
      <c r="I503" s="133"/>
      <c r="J503" s="133"/>
      <c r="K503" s="133"/>
      <c r="L503" s="133"/>
      <c r="M503" s="133"/>
      <c r="N503" s="133"/>
      <c r="O503" s="133"/>
      <c r="P503" s="133"/>
      <c r="Q503" s="134"/>
    </row>
    <row r="504" spans="1:17" s="1" customFormat="1" x14ac:dyDescent="0.25">
      <c r="A504" s="161" t="s">
        <v>292</v>
      </c>
      <c r="B504" s="161"/>
      <c r="C504" s="161"/>
      <c r="D504" s="161"/>
      <c r="E504" s="161"/>
      <c r="F504" s="161"/>
      <c r="G504" s="161"/>
      <c r="H504" s="161"/>
      <c r="I504" s="161"/>
      <c r="J504" s="161"/>
      <c r="K504" s="161"/>
      <c r="L504" s="161"/>
      <c r="M504" s="161"/>
      <c r="N504" s="161"/>
      <c r="O504" s="161"/>
      <c r="P504" s="161"/>
      <c r="Q504" s="161"/>
    </row>
    <row r="505" spans="1:17" s="1" customFormat="1" x14ac:dyDescent="0.25">
      <c r="A505" s="206" t="s">
        <v>37</v>
      </c>
      <c r="B505" s="207"/>
      <c r="C505" s="207"/>
      <c r="D505" s="207"/>
      <c r="E505" s="207"/>
      <c r="F505" s="207"/>
      <c r="G505" s="207"/>
      <c r="H505" s="207"/>
      <c r="I505" s="207"/>
      <c r="J505" s="208"/>
      <c r="K505" s="206">
        <v>2024</v>
      </c>
      <c r="L505" s="207"/>
      <c r="M505" s="207"/>
      <c r="N505" s="207"/>
      <c r="O505" s="207"/>
      <c r="P505" s="207"/>
      <c r="Q505" s="208"/>
    </row>
    <row r="506" spans="1:17" s="1" customFormat="1" x14ac:dyDescent="0.25">
      <c r="A506" s="200" t="s">
        <v>285</v>
      </c>
      <c r="B506" s="201"/>
      <c r="C506" s="201"/>
      <c r="D506" s="201"/>
      <c r="E506" s="201"/>
      <c r="F506" s="201"/>
      <c r="G506" s="201"/>
      <c r="H506" s="201"/>
      <c r="I506" s="201"/>
      <c r="J506" s="202"/>
      <c r="K506" s="181">
        <v>3628417600.21</v>
      </c>
      <c r="L506" s="182"/>
      <c r="M506" s="182"/>
      <c r="N506" s="182"/>
      <c r="O506" s="182"/>
      <c r="P506" s="182"/>
      <c r="Q506" s="183"/>
    </row>
    <row r="507" spans="1:17" s="1" customFormat="1" x14ac:dyDescent="0.25">
      <c r="A507" s="200" t="s">
        <v>337</v>
      </c>
      <c r="B507" s="201"/>
      <c r="C507" s="201"/>
      <c r="D507" s="201"/>
      <c r="E507" s="201"/>
      <c r="F507" s="201"/>
      <c r="G507" s="201"/>
      <c r="H507" s="201"/>
      <c r="I507" s="201"/>
      <c r="J507" s="202"/>
      <c r="K507" s="181">
        <v>1702710467.3699999</v>
      </c>
      <c r="L507" s="182"/>
      <c r="M507" s="182"/>
      <c r="N507" s="182"/>
      <c r="O507" s="182"/>
      <c r="P507" s="182"/>
      <c r="Q507" s="183"/>
    </row>
    <row r="508" spans="1:17" s="1" customFormat="1" x14ac:dyDescent="0.25">
      <c r="A508" s="200" t="s">
        <v>286</v>
      </c>
      <c r="B508" s="201"/>
      <c r="C508" s="201"/>
      <c r="D508" s="201"/>
      <c r="E508" s="201"/>
      <c r="F508" s="201"/>
      <c r="G508" s="201"/>
      <c r="H508" s="201"/>
      <c r="I508" s="201"/>
      <c r="J508" s="202"/>
      <c r="K508" s="181">
        <v>395110913.04000002</v>
      </c>
      <c r="L508" s="182"/>
      <c r="M508" s="182"/>
      <c r="N508" s="182"/>
      <c r="O508" s="182"/>
      <c r="P508" s="182"/>
      <c r="Q508" s="183"/>
    </row>
    <row r="509" spans="1:17" s="1" customFormat="1" x14ac:dyDescent="0.25">
      <c r="A509" s="200" t="s">
        <v>338</v>
      </c>
      <c r="B509" s="201"/>
      <c r="C509" s="201"/>
      <c r="D509" s="201"/>
      <c r="E509" s="201"/>
      <c r="F509" s="201"/>
      <c r="G509" s="201"/>
      <c r="H509" s="201"/>
      <c r="I509" s="201"/>
      <c r="J509" s="202"/>
      <c r="K509" s="181">
        <v>2320818045.8800001</v>
      </c>
      <c r="L509" s="182"/>
      <c r="M509" s="182"/>
      <c r="N509" s="182"/>
      <c r="O509" s="182"/>
      <c r="P509" s="182"/>
      <c r="Q509" s="183"/>
    </row>
    <row r="510" spans="1:17" s="1" customFormat="1" x14ac:dyDescent="0.25">
      <c r="A510" s="200" t="s">
        <v>339</v>
      </c>
      <c r="B510" s="201"/>
      <c r="C510" s="201"/>
      <c r="D510" s="201"/>
      <c r="E510" s="201"/>
      <c r="F510" s="201"/>
      <c r="G510" s="201"/>
      <c r="H510" s="201"/>
      <c r="I510" s="201"/>
      <c r="J510" s="202"/>
      <c r="K510" s="181">
        <v>2320818045.8800001</v>
      </c>
      <c r="L510" s="182"/>
      <c r="M510" s="182"/>
      <c r="N510" s="182"/>
      <c r="O510" s="182"/>
      <c r="P510" s="182"/>
      <c r="Q510" s="183"/>
    </row>
    <row r="511" spans="1:17" s="1" customFormat="1" ht="18.75" customHeight="1" x14ac:dyDescent="0.25">
      <c r="A511" s="211"/>
      <c r="B511" s="211"/>
      <c r="C511" s="211"/>
      <c r="D511" s="211"/>
      <c r="E511" s="211"/>
      <c r="F511" s="211"/>
      <c r="G511" s="211"/>
      <c r="H511" s="211"/>
      <c r="I511" s="211"/>
      <c r="J511" s="211"/>
      <c r="K511" s="211"/>
      <c r="L511" s="211"/>
      <c r="M511" s="211"/>
      <c r="N511" s="211"/>
      <c r="O511" s="211"/>
      <c r="P511" s="211"/>
      <c r="Q511" s="211"/>
    </row>
    <row r="512" spans="1:17" s="1" customFormat="1" x14ac:dyDescent="0.25">
      <c r="A512" s="161" t="s">
        <v>291</v>
      </c>
      <c r="B512" s="161"/>
      <c r="C512" s="161"/>
      <c r="D512" s="161"/>
      <c r="E512" s="161"/>
      <c r="F512" s="161"/>
      <c r="G512" s="161"/>
      <c r="H512" s="161"/>
      <c r="I512" s="161"/>
      <c r="J512" s="161"/>
      <c r="K512" s="161"/>
      <c r="L512" s="161"/>
      <c r="M512" s="161"/>
      <c r="N512" s="161"/>
      <c r="O512" s="161"/>
      <c r="P512" s="161"/>
      <c r="Q512" s="161"/>
    </row>
    <row r="513" spans="1:17" s="1" customFormat="1" x14ac:dyDescent="0.25">
      <c r="A513" s="206" t="s">
        <v>37</v>
      </c>
      <c r="B513" s="207"/>
      <c r="C513" s="207"/>
      <c r="D513" s="207"/>
      <c r="E513" s="207"/>
      <c r="F513" s="207"/>
      <c r="G513" s="207"/>
      <c r="H513" s="207"/>
      <c r="I513" s="207"/>
      <c r="J513" s="208"/>
      <c r="K513" s="206">
        <v>2024</v>
      </c>
      <c r="L513" s="207"/>
      <c r="M513" s="207"/>
      <c r="N513" s="207"/>
      <c r="O513" s="207"/>
      <c r="P513" s="207"/>
      <c r="Q513" s="208"/>
    </row>
    <row r="514" spans="1:17" s="1" customFormat="1" x14ac:dyDescent="0.25">
      <c r="A514" s="200" t="s">
        <v>340</v>
      </c>
      <c r="B514" s="201"/>
      <c r="C514" s="201"/>
      <c r="D514" s="201"/>
      <c r="E514" s="201"/>
      <c r="F514" s="201"/>
      <c r="G514" s="201"/>
      <c r="H514" s="201"/>
      <c r="I514" s="201"/>
      <c r="J514" s="202"/>
      <c r="K514" s="181">
        <v>3628417600.21</v>
      </c>
      <c r="L514" s="182"/>
      <c r="M514" s="182"/>
      <c r="N514" s="182"/>
      <c r="O514" s="182"/>
      <c r="P514" s="182"/>
      <c r="Q514" s="183"/>
    </row>
    <row r="515" spans="1:17" s="1" customFormat="1" x14ac:dyDescent="0.25">
      <c r="A515" s="200" t="s">
        <v>287</v>
      </c>
      <c r="B515" s="201"/>
      <c r="C515" s="201"/>
      <c r="D515" s="201"/>
      <c r="E515" s="201"/>
      <c r="F515" s="201"/>
      <c r="G515" s="201"/>
      <c r="H515" s="201"/>
      <c r="I515" s="201"/>
      <c r="J515" s="202"/>
      <c r="K515" s="181">
        <v>1066979113</v>
      </c>
      <c r="L515" s="182"/>
      <c r="M515" s="182"/>
      <c r="N515" s="182"/>
      <c r="O515" s="182"/>
      <c r="P515" s="182"/>
      <c r="Q515" s="183"/>
    </row>
    <row r="516" spans="1:17" s="1" customFormat="1" x14ac:dyDescent="0.25">
      <c r="A516" s="200" t="s">
        <v>299</v>
      </c>
      <c r="B516" s="201"/>
      <c r="C516" s="201"/>
      <c r="D516" s="201"/>
      <c r="E516" s="201"/>
      <c r="F516" s="201"/>
      <c r="G516" s="201"/>
      <c r="H516" s="201"/>
      <c r="I516" s="201"/>
      <c r="J516" s="202"/>
      <c r="K516" s="181">
        <v>1533134136.55</v>
      </c>
      <c r="L516" s="182"/>
      <c r="M516" s="182"/>
      <c r="N516" s="182"/>
      <c r="O516" s="182"/>
      <c r="P516" s="182"/>
      <c r="Q516" s="183"/>
    </row>
    <row r="517" spans="1:17" s="1" customFormat="1" x14ac:dyDescent="0.25">
      <c r="A517" s="200" t="s">
        <v>91</v>
      </c>
      <c r="B517" s="201"/>
      <c r="C517" s="201"/>
      <c r="D517" s="201"/>
      <c r="E517" s="201"/>
      <c r="F517" s="201"/>
      <c r="G517" s="201"/>
      <c r="H517" s="201"/>
      <c r="I517" s="201"/>
      <c r="J517" s="202"/>
      <c r="K517" s="181">
        <v>4094572623.7600002</v>
      </c>
      <c r="L517" s="182"/>
      <c r="M517" s="182"/>
      <c r="N517" s="182"/>
      <c r="O517" s="182"/>
      <c r="P517" s="182"/>
      <c r="Q517" s="183"/>
    </row>
    <row r="518" spans="1:17" s="1" customFormat="1" x14ac:dyDescent="0.25">
      <c r="A518" s="200" t="s">
        <v>288</v>
      </c>
      <c r="B518" s="201"/>
      <c r="C518" s="201"/>
      <c r="D518" s="201"/>
      <c r="E518" s="201"/>
      <c r="F518" s="201"/>
      <c r="G518" s="201"/>
      <c r="H518" s="201"/>
      <c r="I518" s="201"/>
      <c r="J518" s="202"/>
      <c r="K518" s="181">
        <v>2091901628.73</v>
      </c>
      <c r="L518" s="182"/>
      <c r="M518" s="182"/>
      <c r="N518" s="182"/>
      <c r="O518" s="182"/>
      <c r="P518" s="182"/>
      <c r="Q518" s="183"/>
    </row>
    <row r="519" spans="1:17" s="1" customFormat="1" ht="18" customHeight="1" x14ac:dyDescent="0.25">
      <c r="A519" s="200" t="s">
        <v>289</v>
      </c>
      <c r="B519" s="201"/>
      <c r="C519" s="201"/>
      <c r="D519" s="201"/>
      <c r="E519" s="201"/>
      <c r="F519" s="201"/>
      <c r="G519" s="201"/>
      <c r="H519" s="201"/>
      <c r="I519" s="201"/>
      <c r="J519" s="202"/>
      <c r="K519" s="181">
        <v>2057378112.25</v>
      </c>
      <c r="L519" s="182"/>
      <c r="M519" s="182"/>
      <c r="N519" s="182"/>
      <c r="O519" s="182"/>
      <c r="P519" s="182"/>
      <c r="Q519" s="183"/>
    </row>
    <row r="520" spans="1:17" s="1" customFormat="1" x14ac:dyDescent="0.25">
      <c r="A520" s="184" t="s">
        <v>290</v>
      </c>
      <c r="B520" s="184"/>
      <c r="C520" s="184"/>
      <c r="D520" s="184"/>
      <c r="E520" s="184"/>
      <c r="F520" s="184"/>
      <c r="G520" s="184"/>
      <c r="H520" s="184"/>
      <c r="I520" s="184"/>
      <c r="J520" s="184"/>
      <c r="K520" s="180">
        <v>2030563651.9000001</v>
      </c>
      <c r="L520" s="180"/>
      <c r="M520" s="180"/>
      <c r="N520" s="180"/>
      <c r="O520" s="180"/>
      <c r="P520" s="180"/>
      <c r="Q520" s="180"/>
    </row>
    <row r="521" spans="1:17" s="1" customFormat="1" ht="21.75" customHeight="1" x14ac:dyDescent="0.25">
      <c r="A521" s="74"/>
      <c r="B521" s="74"/>
      <c r="C521" s="74"/>
      <c r="D521" s="74"/>
      <c r="E521" s="74"/>
      <c r="F521" s="74"/>
      <c r="G521" s="74"/>
      <c r="H521" s="74"/>
      <c r="I521" s="74"/>
      <c r="J521" s="74"/>
      <c r="K521" s="74"/>
      <c r="L521" s="74"/>
      <c r="M521" s="74"/>
      <c r="N521" s="74"/>
      <c r="O521" s="74"/>
      <c r="P521" s="74"/>
      <c r="Q521" s="74"/>
    </row>
    <row r="522" spans="1:17" x14ac:dyDescent="0.25">
      <c r="A522" s="210"/>
      <c r="B522" s="210"/>
      <c r="C522" s="210"/>
      <c r="D522" s="210"/>
      <c r="E522" s="210"/>
      <c r="F522" s="210"/>
      <c r="G522" s="210"/>
      <c r="H522" s="210"/>
      <c r="I522" s="210"/>
      <c r="J522" s="210"/>
      <c r="K522" s="210"/>
      <c r="L522" s="210"/>
      <c r="M522" s="210"/>
      <c r="N522" s="210"/>
      <c r="O522" s="210"/>
      <c r="P522" s="210"/>
      <c r="Q522" s="210"/>
    </row>
    <row r="523" spans="1:17" x14ac:dyDescent="0.25">
      <c r="A523" s="10"/>
      <c r="B523" s="10"/>
      <c r="C523" s="10"/>
      <c r="D523" s="10"/>
      <c r="E523" s="10"/>
      <c r="F523" s="10"/>
      <c r="G523" s="10"/>
      <c r="H523" s="10"/>
      <c r="I523" s="10"/>
      <c r="J523" s="10"/>
      <c r="K523" s="10"/>
      <c r="L523" s="10"/>
      <c r="M523" s="10"/>
      <c r="N523" s="10"/>
      <c r="O523" s="10"/>
      <c r="P523" s="10"/>
      <c r="Q523" s="10"/>
    </row>
    <row r="524" spans="1:17" x14ac:dyDescent="0.25">
      <c r="A524" s="10"/>
      <c r="B524" s="10"/>
      <c r="C524" s="10"/>
      <c r="D524" s="10"/>
      <c r="E524" s="10"/>
      <c r="F524" s="10"/>
      <c r="G524" s="10"/>
      <c r="H524" s="10"/>
      <c r="I524" s="10"/>
      <c r="J524" s="10"/>
      <c r="K524" s="10"/>
      <c r="L524" s="10"/>
      <c r="M524" s="10"/>
      <c r="N524" s="10"/>
      <c r="O524" s="10"/>
      <c r="P524" s="10"/>
      <c r="Q524" s="10"/>
    </row>
    <row r="525" spans="1:17" x14ac:dyDescent="0.25">
      <c r="A525" s="10"/>
      <c r="B525" s="10"/>
      <c r="C525" s="10"/>
      <c r="D525" s="10"/>
      <c r="E525" s="10"/>
      <c r="F525" s="10"/>
      <c r="G525" s="10"/>
      <c r="H525" s="10"/>
      <c r="I525" s="10"/>
      <c r="J525" s="10"/>
      <c r="K525" s="10"/>
      <c r="L525" s="10"/>
      <c r="M525" s="10"/>
      <c r="N525" s="10"/>
      <c r="O525" s="10"/>
      <c r="P525" s="10"/>
      <c r="Q525" s="10"/>
    </row>
    <row r="526" spans="1:17" s="1" customFormat="1" x14ac:dyDescent="0.25">
      <c r="A526" s="7"/>
      <c r="B526" s="7"/>
      <c r="C526" s="7"/>
      <c r="D526" s="7"/>
      <c r="E526" s="7"/>
      <c r="F526" s="7"/>
      <c r="G526" s="7"/>
      <c r="H526" s="7"/>
      <c r="I526" s="7"/>
      <c r="J526" s="7"/>
      <c r="K526" s="7"/>
      <c r="L526" s="7"/>
      <c r="M526" s="7"/>
      <c r="N526" s="7"/>
      <c r="O526" s="7"/>
      <c r="P526" s="7"/>
      <c r="Q526" s="7"/>
    </row>
    <row r="527" spans="1:17" s="1" customFormat="1" x14ac:dyDescent="0.25">
      <c r="A527" s="6"/>
      <c r="B527" s="6"/>
      <c r="C527" s="6"/>
      <c r="D527" s="6"/>
      <c r="E527" s="6"/>
      <c r="F527" s="6"/>
      <c r="G527" s="6"/>
      <c r="H527" s="6"/>
      <c r="I527" s="6"/>
      <c r="J527" s="6"/>
      <c r="K527" s="6"/>
      <c r="L527" s="6"/>
      <c r="M527" s="6"/>
      <c r="N527" s="6"/>
      <c r="O527" s="6"/>
      <c r="P527" s="6"/>
      <c r="Q527" s="6"/>
    </row>
    <row r="528" spans="1:17" s="1" customFormat="1" x14ac:dyDescent="0.25">
      <c r="A528" s="6"/>
      <c r="B528" s="6"/>
      <c r="C528" s="6"/>
      <c r="D528" s="6"/>
      <c r="E528" s="6"/>
      <c r="F528" s="6"/>
      <c r="G528" s="6"/>
      <c r="H528" s="6"/>
      <c r="I528" s="6"/>
      <c r="J528" s="6"/>
      <c r="K528" s="6"/>
      <c r="L528" s="6"/>
      <c r="M528" s="6"/>
      <c r="N528" s="6"/>
      <c r="O528" s="6"/>
      <c r="P528" s="6"/>
      <c r="Q528" s="6"/>
    </row>
    <row r="529" spans="1:17" x14ac:dyDescent="0.25">
      <c r="A529" s="6"/>
      <c r="B529" s="6"/>
      <c r="C529" s="6"/>
      <c r="D529" s="6"/>
      <c r="E529" s="6"/>
      <c r="F529" s="6"/>
      <c r="G529" s="6"/>
      <c r="H529" s="6"/>
      <c r="I529" s="6"/>
      <c r="J529" s="6"/>
      <c r="K529" s="6"/>
      <c r="L529" s="6"/>
      <c r="M529" s="6"/>
      <c r="N529" s="6"/>
      <c r="O529" s="6"/>
      <c r="P529" s="6"/>
      <c r="Q529" s="6"/>
    </row>
    <row r="530" spans="1:17" x14ac:dyDescent="0.25">
      <c r="C530" s="455"/>
      <c r="D530" s="455"/>
      <c r="E530" s="455"/>
      <c r="F530" s="455"/>
      <c r="G530" s="455"/>
      <c r="K530" s="455"/>
      <c r="L530" s="455"/>
      <c r="M530" s="455"/>
      <c r="N530" s="455"/>
      <c r="O530" s="455"/>
      <c r="P530" s="455"/>
      <c r="Q530" s="455"/>
    </row>
    <row r="531" spans="1:17" x14ac:dyDescent="0.25">
      <c r="O531" s="4"/>
      <c r="P531" s="4"/>
    </row>
    <row r="532" spans="1:17" x14ac:dyDescent="0.25">
      <c r="C532" s="455"/>
      <c r="D532" s="455"/>
      <c r="E532" s="455"/>
      <c r="F532" s="455"/>
      <c r="G532" s="455"/>
      <c r="K532" s="455"/>
      <c r="L532" s="455"/>
      <c r="M532" s="455"/>
      <c r="N532" s="455"/>
      <c r="O532" s="455"/>
      <c r="P532" s="455"/>
      <c r="Q532" s="455"/>
    </row>
    <row r="533" spans="1:17" x14ac:dyDescent="0.25">
      <c r="A533" s="4"/>
      <c r="B533" s="4"/>
      <c r="C533" s="4"/>
      <c r="D533" s="4"/>
      <c r="E533" s="4"/>
      <c r="F533" s="4"/>
      <c r="G533" s="4"/>
      <c r="H533" s="4"/>
      <c r="I533" s="4"/>
      <c r="J533" s="4"/>
      <c r="K533" s="4"/>
      <c r="L533" s="4"/>
      <c r="M533" s="4"/>
      <c r="N533" s="4"/>
      <c r="O533" s="4"/>
      <c r="P533" s="4"/>
      <c r="Q533" s="4"/>
    </row>
    <row r="534" spans="1:17" x14ac:dyDescent="0.25">
      <c r="A534" s="4"/>
      <c r="B534" s="4"/>
      <c r="C534" s="22"/>
      <c r="D534" s="22"/>
      <c r="E534" s="22"/>
      <c r="F534" s="22"/>
      <c r="G534" s="22"/>
      <c r="H534" s="4"/>
      <c r="I534" s="4"/>
      <c r="J534" s="4"/>
      <c r="K534" s="22"/>
      <c r="L534" s="22"/>
      <c r="M534" s="22"/>
      <c r="N534" s="22"/>
      <c r="O534" s="22"/>
      <c r="P534" s="22"/>
      <c r="Q534" s="22"/>
    </row>
    <row r="535" spans="1:17" x14ac:dyDescent="0.25">
      <c r="A535" s="4"/>
      <c r="B535" s="4"/>
      <c r="C535" s="8"/>
      <c r="D535" s="8"/>
      <c r="E535" s="8"/>
      <c r="F535" s="8"/>
      <c r="G535" s="8"/>
      <c r="H535" s="4"/>
      <c r="I535" s="4"/>
      <c r="J535" s="4"/>
      <c r="K535" s="8"/>
      <c r="L535" s="8"/>
      <c r="M535" s="8"/>
      <c r="N535" s="8"/>
      <c r="O535" s="8"/>
      <c r="P535" s="8"/>
      <c r="Q535" s="8"/>
    </row>
    <row r="536" spans="1:17" x14ac:dyDescent="0.25">
      <c r="A536" s="4"/>
      <c r="B536" s="4"/>
      <c r="C536" s="8"/>
      <c r="D536" s="8"/>
      <c r="E536" s="8"/>
      <c r="F536" s="8"/>
      <c r="G536" s="8"/>
      <c r="H536" s="4"/>
      <c r="I536" s="4"/>
      <c r="J536" s="4"/>
      <c r="K536" s="8"/>
      <c r="L536" s="8"/>
      <c r="M536" s="8"/>
      <c r="N536" s="8"/>
      <c r="O536" s="8"/>
      <c r="P536" s="8"/>
      <c r="Q536" s="8"/>
    </row>
    <row r="537" spans="1:17" x14ac:dyDescent="0.25">
      <c r="A537" s="4"/>
      <c r="B537" s="4"/>
      <c r="C537" s="8"/>
      <c r="D537" s="8"/>
      <c r="E537" s="8"/>
      <c r="F537" s="8"/>
      <c r="G537" s="8"/>
      <c r="H537" s="4"/>
      <c r="I537" s="4"/>
      <c r="J537" s="4"/>
      <c r="K537" s="8"/>
      <c r="L537" s="8"/>
      <c r="M537" s="8"/>
      <c r="N537" s="8"/>
      <c r="O537" s="8"/>
      <c r="P537" s="8"/>
      <c r="Q537" s="8"/>
    </row>
    <row r="538" spans="1:17" x14ac:dyDescent="0.25">
      <c r="A538" s="4"/>
      <c r="B538" s="4"/>
      <c r="C538" s="8"/>
      <c r="D538" s="8"/>
      <c r="E538" s="8"/>
      <c r="F538" s="8"/>
      <c r="G538" s="8"/>
      <c r="H538" s="4"/>
      <c r="I538" s="4"/>
      <c r="J538" s="4"/>
      <c r="K538" s="8"/>
      <c r="L538" s="8"/>
      <c r="M538" s="8"/>
      <c r="N538" s="8"/>
      <c r="O538" s="8"/>
      <c r="P538" s="8"/>
      <c r="Q538" s="8"/>
    </row>
    <row r="539" spans="1:17" x14ac:dyDescent="0.25">
      <c r="A539" s="4"/>
      <c r="B539" s="4"/>
      <c r="C539" s="8"/>
      <c r="D539" s="8"/>
      <c r="E539" s="8"/>
      <c r="F539" s="8"/>
      <c r="G539" s="8"/>
      <c r="H539" s="4"/>
      <c r="I539" s="4"/>
      <c r="J539" s="4"/>
      <c r="K539" s="8"/>
      <c r="L539" s="8"/>
      <c r="M539" s="8"/>
      <c r="N539" s="8"/>
      <c r="O539" s="8"/>
      <c r="P539" s="8"/>
      <c r="Q539" s="8"/>
    </row>
    <row r="540" spans="1:17" x14ac:dyDescent="0.25">
      <c r="A540" s="4"/>
      <c r="B540" s="4"/>
      <c r="C540" s="8"/>
      <c r="D540" s="8"/>
      <c r="E540" s="8"/>
      <c r="F540" s="8"/>
      <c r="G540" s="8"/>
      <c r="H540" s="4"/>
      <c r="I540" s="4"/>
      <c r="J540" s="4"/>
      <c r="K540" s="8"/>
      <c r="L540" s="8"/>
      <c r="M540" s="8"/>
      <c r="N540" s="8"/>
      <c r="O540" s="8"/>
      <c r="P540" s="8"/>
      <c r="Q540" s="8"/>
    </row>
    <row r="541" spans="1:17" x14ac:dyDescent="0.25">
      <c r="A541" s="4"/>
      <c r="B541" s="4"/>
      <c r="C541" s="8"/>
      <c r="D541" s="8"/>
      <c r="E541" s="8"/>
      <c r="F541" s="8"/>
      <c r="G541" s="8"/>
      <c r="H541" s="4"/>
      <c r="I541" s="4"/>
      <c r="J541" s="4"/>
      <c r="K541" s="8"/>
      <c r="L541" s="8"/>
      <c r="M541" s="8"/>
      <c r="N541" s="8"/>
      <c r="O541" s="8"/>
      <c r="P541" s="8"/>
      <c r="Q541" s="8"/>
    </row>
    <row r="542" spans="1:17" x14ac:dyDescent="0.25">
      <c r="A542" s="4"/>
      <c r="B542" s="4"/>
      <c r="C542" s="8"/>
      <c r="D542" s="8"/>
      <c r="E542" s="8"/>
      <c r="F542" s="8"/>
      <c r="G542" s="8"/>
      <c r="H542" s="4"/>
      <c r="I542" s="4"/>
      <c r="J542" s="4"/>
      <c r="K542" s="8"/>
      <c r="L542" s="8"/>
      <c r="M542" s="8"/>
      <c r="N542" s="8"/>
      <c r="O542" s="8"/>
      <c r="P542" s="8"/>
      <c r="Q542" s="8"/>
    </row>
    <row r="543" spans="1:17" x14ac:dyDescent="0.25">
      <c r="A543" s="4"/>
      <c r="B543" s="4"/>
      <c r="C543" s="8"/>
      <c r="D543" s="8"/>
      <c r="E543" s="8"/>
      <c r="F543" s="8"/>
      <c r="G543" s="8"/>
      <c r="H543" s="4"/>
      <c r="I543" s="4"/>
      <c r="J543" s="4"/>
      <c r="K543" s="8"/>
      <c r="L543" s="8"/>
      <c r="M543" s="8"/>
      <c r="N543" s="8"/>
      <c r="O543" s="8"/>
      <c r="P543" s="8"/>
      <c r="Q543" s="8"/>
    </row>
    <row r="544" spans="1:17" x14ac:dyDescent="0.25">
      <c r="A544" s="4"/>
      <c r="B544" s="4"/>
      <c r="C544" s="8"/>
      <c r="D544" s="8"/>
      <c r="E544" s="8"/>
      <c r="F544" s="8"/>
      <c r="G544" s="8"/>
      <c r="H544" s="4"/>
      <c r="I544" s="4"/>
      <c r="J544" s="4"/>
      <c r="K544" s="8"/>
      <c r="L544" s="8"/>
      <c r="M544" s="8"/>
      <c r="N544" s="8"/>
      <c r="O544" s="8"/>
      <c r="P544" s="8"/>
      <c r="Q544" s="8"/>
    </row>
    <row r="545" spans="1:17" x14ac:dyDescent="0.25">
      <c r="A545" s="4"/>
      <c r="B545" s="4"/>
      <c r="C545" s="8"/>
      <c r="D545" s="8"/>
      <c r="E545" s="8"/>
      <c r="F545" s="8"/>
      <c r="G545" s="8"/>
      <c r="H545" s="4"/>
      <c r="I545" s="4"/>
      <c r="J545" s="4"/>
      <c r="K545" s="8"/>
      <c r="L545" s="8"/>
      <c r="M545" s="8"/>
      <c r="N545" s="8"/>
      <c r="O545" s="8"/>
      <c r="P545" s="8"/>
      <c r="Q545" s="8"/>
    </row>
    <row r="546" spans="1:17" x14ac:dyDescent="0.25">
      <c r="A546" s="4"/>
      <c r="B546" s="4"/>
      <c r="C546" s="8"/>
      <c r="D546" s="8"/>
      <c r="E546" s="8"/>
      <c r="F546" s="8"/>
      <c r="G546" s="8"/>
      <c r="H546" s="4"/>
      <c r="I546" s="4"/>
      <c r="J546" s="4"/>
      <c r="K546" s="8"/>
      <c r="L546" s="8"/>
      <c r="M546" s="8"/>
      <c r="N546" s="8"/>
      <c r="O546" s="8"/>
      <c r="P546" s="8"/>
      <c r="Q546" s="8"/>
    </row>
    <row r="547" spans="1:17" x14ac:dyDescent="0.25">
      <c r="A547" s="4"/>
      <c r="B547" s="4"/>
      <c r="C547" s="8"/>
      <c r="D547" s="8"/>
      <c r="E547" s="8"/>
      <c r="F547" s="8"/>
      <c r="G547" s="8"/>
      <c r="H547" s="4"/>
      <c r="I547" s="4"/>
      <c r="J547" s="4"/>
      <c r="K547" s="8"/>
      <c r="L547" s="8"/>
      <c r="M547" s="8"/>
      <c r="N547" s="8"/>
      <c r="O547" s="8"/>
      <c r="P547" s="8"/>
      <c r="Q547" s="8"/>
    </row>
    <row r="548" spans="1:17" x14ac:dyDescent="0.25">
      <c r="A548" s="4"/>
      <c r="B548" s="4"/>
      <c r="C548" s="8"/>
      <c r="D548" s="8"/>
      <c r="E548" s="8"/>
      <c r="F548" s="8"/>
      <c r="G548" s="8"/>
      <c r="H548" s="4"/>
      <c r="I548" s="4"/>
      <c r="J548" s="4"/>
      <c r="K548" s="8"/>
      <c r="L548" s="8"/>
      <c r="M548" s="8"/>
      <c r="N548" s="8"/>
      <c r="O548" s="8"/>
      <c r="P548" s="8"/>
      <c r="Q548" s="8"/>
    </row>
    <row r="549" spans="1:17" x14ac:dyDescent="0.25">
      <c r="A549" s="4"/>
      <c r="B549" s="4"/>
      <c r="C549" s="8"/>
      <c r="D549" s="8"/>
      <c r="E549" s="8"/>
      <c r="F549" s="8"/>
      <c r="G549" s="8"/>
      <c r="H549" s="4"/>
      <c r="I549" s="4"/>
      <c r="J549" s="4"/>
      <c r="K549" s="8"/>
      <c r="L549" s="8"/>
      <c r="M549" s="8"/>
      <c r="N549" s="8"/>
      <c r="O549" s="8"/>
      <c r="P549" s="8"/>
      <c r="Q549" s="8"/>
    </row>
    <row r="550" spans="1:17" x14ac:dyDescent="0.25">
      <c r="A550" s="4"/>
      <c r="B550" s="4"/>
      <c r="C550" s="8"/>
      <c r="D550" s="8"/>
      <c r="E550" s="8"/>
      <c r="F550" s="8"/>
      <c r="G550" s="8"/>
      <c r="H550" s="4"/>
      <c r="I550" s="4"/>
      <c r="J550" s="4"/>
      <c r="K550" s="8"/>
      <c r="L550" s="8"/>
      <c r="M550" s="8"/>
      <c r="N550" s="8"/>
      <c r="O550" s="8"/>
      <c r="P550" s="8"/>
      <c r="Q550" s="8"/>
    </row>
    <row r="551" spans="1:17" x14ac:dyDescent="0.25">
      <c r="A551" s="4"/>
      <c r="B551" s="4"/>
      <c r="C551" s="8"/>
      <c r="D551" s="8"/>
      <c r="E551" s="8"/>
      <c r="F551" s="8"/>
      <c r="G551" s="8"/>
      <c r="H551" s="4"/>
      <c r="I551" s="4"/>
      <c r="J551" s="4"/>
      <c r="K551" s="8"/>
      <c r="L551" s="8"/>
      <c r="M551" s="8"/>
      <c r="N551" s="8"/>
      <c r="O551" s="8"/>
      <c r="P551" s="8"/>
      <c r="Q551" s="8"/>
    </row>
    <row r="552" spans="1:17" x14ac:dyDescent="0.25">
      <c r="A552" s="4"/>
      <c r="B552" s="4"/>
      <c r="C552" s="8"/>
      <c r="D552" s="8"/>
      <c r="E552" s="8"/>
      <c r="F552" s="8"/>
      <c r="G552" s="8"/>
      <c r="H552" s="4"/>
      <c r="I552" s="4"/>
      <c r="J552" s="4"/>
      <c r="K552" s="8"/>
      <c r="L552" s="8"/>
      <c r="M552" s="8"/>
      <c r="N552" s="8"/>
      <c r="O552" s="8"/>
      <c r="P552" s="8"/>
      <c r="Q552" s="8"/>
    </row>
    <row r="553" spans="1:17" x14ac:dyDescent="0.25">
      <c r="A553" s="4"/>
      <c r="B553" s="4"/>
      <c r="C553" s="8"/>
      <c r="D553" s="8"/>
      <c r="E553" s="8"/>
      <c r="F553" s="8"/>
      <c r="G553" s="8"/>
      <c r="H553" s="4"/>
      <c r="I553" s="4"/>
      <c r="J553" s="4"/>
      <c r="K553" s="8"/>
      <c r="L553" s="8"/>
      <c r="M553" s="8"/>
      <c r="N553" s="8"/>
      <c r="O553" s="8"/>
      <c r="P553" s="8"/>
      <c r="Q553" s="8"/>
    </row>
    <row r="554" spans="1:17" x14ac:dyDescent="0.25">
      <c r="A554" s="209" t="s">
        <v>30</v>
      </c>
      <c r="B554" s="209"/>
      <c r="C554" s="209"/>
      <c r="D554" s="209"/>
      <c r="E554" s="209"/>
      <c r="F554" s="209"/>
      <c r="G554" s="209"/>
      <c r="H554" s="209"/>
      <c r="I554" s="209"/>
      <c r="J554" s="209"/>
      <c r="K554" s="209"/>
      <c r="L554" s="209"/>
      <c r="M554" s="209"/>
      <c r="N554" s="209"/>
      <c r="O554" s="209"/>
      <c r="P554" s="209"/>
      <c r="Q554" s="209"/>
    </row>
  </sheetData>
  <mergeCells count="1072">
    <mergeCell ref="O339:Q339"/>
    <mergeCell ref="A340:D340"/>
    <mergeCell ref="A341:D341"/>
    <mergeCell ref="I340:K340"/>
    <mergeCell ref="A33:D33"/>
    <mergeCell ref="E31:F31"/>
    <mergeCell ref="E32:F32"/>
    <mergeCell ref="E33:F33"/>
    <mergeCell ref="G31:K31"/>
    <mergeCell ref="G32:K32"/>
    <mergeCell ref="G33:K33"/>
    <mergeCell ref="I342:K342"/>
    <mergeCell ref="I343:K343"/>
    <mergeCell ref="I344:K344"/>
    <mergeCell ref="I345:K345"/>
    <mergeCell ref="I346:K346"/>
    <mergeCell ref="I347:K347"/>
    <mergeCell ref="K310:N310"/>
    <mergeCell ref="K311:N311"/>
    <mergeCell ref="K312:N312"/>
    <mergeCell ref="K313:N313"/>
    <mergeCell ref="A285:D285"/>
    <mergeCell ref="A286:D286"/>
    <mergeCell ref="A287:D287"/>
    <mergeCell ref="E285:F285"/>
    <mergeCell ref="E286:F286"/>
    <mergeCell ref="G285:K285"/>
    <mergeCell ref="G286:K286"/>
    <mergeCell ref="G287:K287"/>
    <mergeCell ref="E287:F287"/>
    <mergeCell ref="A292:G292"/>
    <mergeCell ref="H292:K292"/>
    <mergeCell ref="O340:Q340"/>
    <mergeCell ref="O341:Q341"/>
    <mergeCell ref="L347:N347"/>
    <mergeCell ref="L348:N348"/>
    <mergeCell ref="L349:N349"/>
    <mergeCell ref="A342:D342"/>
    <mergeCell ref="A343:D343"/>
    <mergeCell ref="A344:D344"/>
    <mergeCell ref="A345:D345"/>
    <mergeCell ref="A346:D346"/>
    <mergeCell ref="A347:D347"/>
    <mergeCell ref="A348:D348"/>
    <mergeCell ref="A349:D349"/>
    <mergeCell ref="F340:H340"/>
    <mergeCell ref="F341:H341"/>
    <mergeCell ref="F342:H342"/>
    <mergeCell ref="F343:H343"/>
    <mergeCell ref="F344:H344"/>
    <mergeCell ref="F345:H345"/>
    <mergeCell ref="F346:H346"/>
    <mergeCell ref="F347:H347"/>
    <mergeCell ref="F348:H348"/>
    <mergeCell ref="G308:J308"/>
    <mergeCell ref="G309:J309"/>
    <mergeCell ref="G310:J310"/>
    <mergeCell ref="G311:J311"/>
    <mergeCell ref="G312:J312"/>
    <mergeCell ref="G313:J313"/>
    <mergeCell ref="K306:N306"/>
    <mergeCell ref="K307:N307"/>
    <mergeCell ref="K308:N308"/>
    <mergeCell ref="K309:N309"/>
    <mergeCell ref="I348:K348"/>
    <mergeCell ref="I349:K349"/>
    <mergeCell ref="L340:N340"/>
    <mergeCell ref="L341:N341"/>
    <mergeCell ref="L342:N342"/>
    <mergeCell ref="L343:N343"/>
    <mergeCell ref="L344:N344"/>
    <mergeCell ref="L345:N345"/>
    <mergeCell ref="L346:N346"/>
    <mergeCell ref="I341:K341"/>
    <mergeCell ref="O269:Q269"/>
    <mergeCell ref="F271:H271"/>
    <mergeCell ref="F272:H272"/>
    <mergeCell ref="I271:K271"/>
    <mergeCell ref="I272:K272"/>
    <mergeCell ref="L271:N271"/>
    <mergeCell ref="L272:N272"/>
    <mergeCell ref="O271:Q271"/>
    <mergeCell ref="O272:Q272"/>
    <mergeCell ref="A274:Q274"/>
    <mergeCell ref="F349:H349"/>
    <mergeCell ref="O342:Q342"/>
    <mergeCell ref="O343:Q343"/>
    <mergeCell ref="O344:Q344"/>
    <mergeCell ref="O345:Q345"/>
    <mergeCell ref="O346:Q346"/>
    <mergeCell ref="O347:Q347"/>
    <mergeCell ref="O348:Q348"/>
    <mergeCell ref="O349:Q349"/>
    <mergeCell ref="A305:F305"/>
    <mergeCell ref="G305:J305"/>
    <mergeCell ref="K305:N305"/>
    <mergeCell ref="A306:F306"/>
    <mergeCell ref="A307:F307"/>
    <mergeCell ref="A308:F308"/>
    <mergeCell ref="A309:F309"/>
    <mergeCell ref="A310:F310"/>
    <mergeCell ref="A311:F311"/>
    <mergeCell ref="A312:F312"/>
    <mergeCell ref="A313:F313"/>
    <mergeCell ref="G306:J306"/>
    <mergeCell ref="G307:J307"/>
    <mergeCell ref="I255:K255"/>
    <mergeCell ref="L255:N255"/>
    <mergeCell ref="I257:K257"/>
    <mergeCell ref="I258:K258"/>
    <mergeCell ref="I259:K259"/>
    <mergeCell ref="I260:K260"/>
    <mergeCell ref="A293:G293"/>
    <mergeCell ref="A294:G294"/>
    <mergeCell ref="A295:G295"/>
    <mergeCell ref="A296:G296"/>
    <mergeCell ref="A297:G297"/>
    <mergeCell ref="H293:K293"/>
    <mergeCell ref="H294:K294"/>
    <mergeCell ref="H295:K295"/>
    <mergeCell ref="H296:K296"/>
    <mergeCell ref="H297:K297"/>
    <mergeCell ref="A271:D271"/>
    <mergeCell ref="A272:D272"/>
    <mergeCell ref="F269:H269"/>
    <mergeCell ref="I269:K269"/>
    <mergeCell ref="L269:N269"/>
    <mergeCell ref="A267:Q267"/>
    <mergeCell ref="A268:Q268"/>
    <mergeCell ref="K190:L190"/>
    <mergeCell ref="M216:Q216"/>
    <mergeCell ref="A218:I218"/>
    <mergeCell ref="J218:L218"/>
    <mergeCell ref="A217:I217"/>
    <mergeCell ref="J208:L208"/>
    <mergeCell ref="J209:L209"/>
    <mergeCell ref="J210:L210"/>
    <mergeCell ref="A184:J184"/>
    <mergeCell ref="A212:I212"/>
    <mergeCell ref="A201:Q201"/>
    <mergeCell ref="M212:Q212"/>
    <mergeCell ref="A53:D53"/>
    <mergeCell ref="E53:F53"/>
    <mergeCell ref="G53:K53"/>
    <mergeCell ref="A56:K56"/>
    <mergeCell ref="A55:D55"/>
    <mergeCell ref="E54:F54"/>
    <mergeCell ref="E55:F55"/>
    <mergeCell ref="G54:K54"/>
    <mergeCell ref="G55:K55"/>
    <mergeCell ref="O255:Q255"/>
    <mergeCell ref="L257:N257"/>
    <mergeCell ref="L258:N258"/>
    <mergeCell ref="L259:N259"/>
    <mergeCell ref="L260:N260"/>
    <mergeCell ref="L261:N261"/>
    <mergeCell ref="O257:Q257"/>
    <mergeCell ref="O258:Q258"/>
    <mergeCell ref="K156:L156"/>
    <mergeCell ref="M146:Q157"/>
    <mergeCell ref="M162:Q167"/>
    <mergeCell ref="M170:Q178"/>
    <mergeCell ref="M136:Q140"/>
    <mergeCell ref="K141:Q141"/>
    <mergeCell ref="A91:Q91"/>
    <mergeCell ref="A92:Q92"/>
    <mergeCell ref="K152:L152"/>
    <mergeCell ref="K153:L153"/>
    <mergeCell ref="K154:L154"/>
    <mergeCell ref="A163:J163"/>
    <mergeCell ref="K163:L163"/>
    <mergeCell ref="A164:J164"/>
    <mergeCell ref="A169:J169"/>
    <mergeCell ref="A145:L145"/>
    <mergeCell ref="M145:Q145"/>
    <mergeCell ref="K146:L146"/>
    <mergeCell ref="A162:J162"/>
    <mergeCell ref="K164:L164"/>
    <mergeCell ref="K171:L171"/>
    <mergeCell ref="A170:J170"/>
    <mergeCell ref="K175:L175"/>
    <mergeCell ref="K165:L165"/>
    <mergeCell ref="K184:L184"/>
    <mergeCell ref="M185:Q185"/>
    <mergeCell ref="A191:J191"/>
    <mergeCell ref="A246:K246"/>
    <mergeCell ref="A167:J167"/>
    <mergeCell ref="A168:L168"/>
    <mergeCell ref="M218:Q218"/>
    <mergeCell ref="K178:L178"/>
    <mergeCell ref="K170:L170"/>
    <mergeCell ref="A159:J159"/>
    <mergeCell ref="A166:J166"/>
    <mergeCell ref="A175:J175"/>
    <mergeCell ref="A177:J177"/>
    <mergeCell ref="A173:J173"/>
    <mergeCell ref="A174:J174"/>
    <mergeCell ref="A176:J176"/>
    <mergeCell ref="K167:L167"/>
    <mergeCell ref="K182:L182"/>
    <mergeCell ref="M186:Q186"/>
    <mergeCell ref="M180:Q183"/>
    <mergeCell ref="K183:L183"/>
    <mergeCell ref="A196:Q196"/>
    <mergeCell ref="A197:J197"/>
    <mergeCell ref="K197:Q197"/>
    <mergeCell ref="A229:Q229"/>
    <mergeCell ref="A231:Q231"/>
    <mergeCell ref="A232:K232"/>
    <mergeCell ref="L232:Q232"/>
    <mergeCell ref="A147:J147"/>
    <mergeCell ref="K160:L160"/>
    <mergeCell ref="A456:K456"/>
    <mergeCell ref="L456:Q456"/>
    <mergeCell ref="A458:K458"/>
    <mergeCell ref="A466:K466"/>
    <mergeCell ref="J407:L407"/>
    <mergeCell ref="K157:L157"/>
    <mergeCell ref="A157:J157"/>
    <mergeCell ref="A198:Q198"/>
    <mergeCell ref="K189:L189"/>
    <mergeCell ref="A171:J171"/>
    <mergeCell ref="J216:L216"/>
    <mergeCell ref="A200:Q200"/>
    <mergeCell ref="K180:L180"/>
    <mergeCell ref="K181:L181"/>
    <mergeCell ref="L239:Q239"/>
    <mergeCell ref="M214:Q214"/>
    <mergeCell ref="A214:I214"/>
    <mergeCell ref="M210:Q210"/>
    <mergeCell ref="A205:I205"/>
    <mergeCell ref="A172:J172"/>
    <mergeCell ref="O308:Q308"/>
    <mergeCell ref="M159:Q160"/>
    <mergeCell ref="A224:K224"/>
    <mergeCell ref="L224:Q224"/>
    <mergeCell ref="L245:Q245"/>
    <mergeCell ref="F255:H255"/>
    <mergeCell ref="F257:H257"/>
    <mergeCell ref="F258:H258"/>
    <mergeCell ref="F259:H259"/>
    <mergeCell ref="F260:H260"/>
    <mergeCell ref="M408:Q408"/>
    <mergeCell ref="M409:Q409"/>
    <mergeCell ref="A407:I407"/>
    <mergeCell ref="L431:Q431"/>
    <mergeCell ref="A467:K467"/>
    <mergeCell ref="L467:Q467"/>
    <mergeCell ref="A405:I405"/>
    <mergeCell ref="A406:I406"/>
    <mergeCell ref="A158:L158"/>
    <mergeCell ref="M158:Q158"/>
    <mergeCell ref="A182:J182"/>
    <mergeCell ref="A187:J187"/>
    <mergeCell ref="K176:L176"/>
    <mergeCell ref="A151:J151"/>
    <mergeCell ref="A148:J148"/>
    <mergeCell ref="A149:J149"/>
    <mergeCell ref="A154:J154"/>
    <mergeCell ref="A208:I208"/>
    <mergeCell ref="M208:Q208"/>
    <mergeCell ref="M205:Q205"/>
    <mergeCell ref="A215:I215"/>
    <mergeCell ref="M215:Q215"/>
    <mergeCell ref="M204:Q204"/>
    <mergeCell ref="M188:Q192"/>
    <mergeCell ref="L233:Q233"/>
    <mergeCell ref="J214:L214"/>
    <mergeCell ref="L227:Q227"/>
    <mergeCell ref="A228:K228"/>
    <mergeCell ref="J212:L212"/>
    <mergeCell ref="J217:L217"/>
    <mergeCell ref="A204:I204"/>
    <mergeCell ref="M184:Q184"/>
    <mergeCell ref="M401:Q401"/>
    <mergeCell ref="A390:Q390"/>
    <mergeCell ref="J399:L399"/>
    <mergeCell ref="A399:I399"/>
    <mergeCell ref="L471:Q471"/>
    <mergeCell ref="L460:Q460"/>
    <mergeCell ref="A461:K461"/>
    <mergeCell ref="L461:Q461"/>
    <mergeCell ref="A462:K462"/>
    <mergeCell ref="L462:Q462"/>
    <mergeCell ref="A502:Q502"/>
    <mergeCell ref="J419:L419"/>
    <mergeCell ref="J420:L420"/>
    <mergeCell ref="J421:L421"/>
    <mergeCell ref="J422:L422"/>
    <mergeCell ref="M414:Q414"/>
    <mergeCell ref="M415:Q415"/>
    <mergeCell ref="M416:Q416"/>
    <mergeCell ref="M417:Q417"/>
    <mergeCell ref="M418:Q418"/>
    <mergeCell ref="M419:Q419"/>
    <mergeCell ref="M420:Q420"/>
    <mergeCell ref="M421:Q421"/>
    <mergeCell ref="M422:Q422"/>
    <mergeCell ref="M398:Q398"/>
    <mergeCell ref="M399:Q399"/>
    <mergeCell ref="J400:L400"/>
    <mergeCell ref="A482:K482"/>
    <mergeCell ref="M407:Q407"/>
    <mergeCell ref="L485:Q485"/>
    <mergeCell ref="A477:Q477"/>
    <mergeCell ref="A478:K478"/>
    <mergeCell ref="A398:I398"/>
    <mergeCell ref="A383:I383"/>
    <mergeCell ref="M396:Q396"/>
    <mergeCell ref="M397:Q397"/>
    <mergeCell ref="J393:L393"/>
    <mergeCell ref="A396:I396"/>
    <mergeCell ref="J395:L395"/>
    <mergeCell ref="J383:L383"/>
    <mergeCell ref="J384:L384"/>
    <mergeCell ref="J385:L385"/>
    <mergeCell ref="A386:I386"/>
    <mergeCell ref="A387:I387"/>
    <mergeCell ref="A388:I388"/>
    <mergeCell ref="A392:I392"/>
    <mergeCell ref="L474:Q474"/>
    <mergeCell ref="L458:Q458"/>
    <mergeCell ref="M403:Q403"/>
    <mergeCell ref="M404:Q404"/>
    <mergeCell ref="M405:Q405"/>
    <mergeCell ref="M406:Q406"/>
    <mergeCell ref="J404:L404"/>
    <mergeCell ref="J405:L405"/>
    <mergeCell ref="J406:L406"/>
    <mergeCell ref="A403:I403"/>
    <mergeCell ref="A413:I413"/>
    <mergeCell ref="J413:L413"/>
    <mergeCell ref="M413:Q413"/>
    <mergeCell ref="J409:L409"/>
    <mergeCell ref="J415:L415"/>
    <mergeCell ref="M388:Q388"/>
    <mergeCell ref="M386:Q386"/>
    <mergeCell ref="M400:Q400"/>
    <mergeCell ref="A233:K233"/>
    <mergeCell ref="K193:L193"/>
    <mergeCell ref="M383:Q383"/>
    <mergeCell ref="M385:Q385"/>
    <mergeCell ref="J388:L388"/>
    <mergeCell ref="M384:Q384"/>
    <mergeCell ref="J394:L394"/>
    <mergeCell ref="A394:I394"/>
    <mergeCell ref="A395:I395"/>
    <mergeCell ref="M381:Q381"/>
    <mergeCell ref="A384:I384"/>
    <mergeCell ref="A385:I385"/>
    <mergeCell ref="J382:L382"/>
    <mergeCell ref="J391:L391"/>
    <mergeCell ref="J392:L392"/>
    <mergeCell ref="M392:Q392"/>
    <mergeCell ref="A397:I397"/>
    <mergeCell ref="J386:L386"/>
    <mergeCell ref="J387:L387"/>
    <mergeCell ref="I261:K261"/>
    <mergeCell ref="A269:D269"/>
    <mergeCell ref="F261:H261"/>
    <mergeCell ref="O259:Q259"/>
    <mergeCell ref="O260:Q260"/>
    <mergeCell ref="O261:Q261"/>
    <mergeCell ref="A257:D257"/>
    <mergeCell ref="A258:D258"/>
    <mergeCell ref="A259:D259"/>
    <mergeCell ref="A260:D260"/>
    <mergeCell ref="A261:D261"/>
    <mergeCell ref="A255:D255"/>
    <mergeCell ref="A262:Q262"/>
    <mergeCell ref="A381:I381"/>
    <mergeCell ref="A376:Q376"/>
    <mergeCell ref="A84:Q84"/>
    <mergeCell ref="A85:Q85"/>
    <mergeCell ref="A125:J125"/>
    <mergeCell ref="H73:I73"/>
    <mergeCell ref="H74:I74"/>
    <mergeCell ref="H76:I76"/>
    <mergeCell ref="L61:M61"/>
    <mergeCell ref="L63:M63"/>
    <mergeCell ref="A327:Q327"/>
    <mergeCell ref="A323:Q323"/>
    <mergeCell ref="A324:Q324"/>
    <mergeCell ref="A225:Q225"/>
    <mergeCell ref="A226:K226"/>
    <mergeCell ref="A227:K227"/>
    <mergeCell ref="A239:K239"/>
    <mergeCell ref="A270:Q270"/>
    <mergeCell ref="L294:Q294"/>
    <mergeCell ref="L242:Q242"/>
    <mergeCell ref="L246:Q246"/>
    <mergeCell ref="A247:K247"/>
    <mergeCell ref="L247:Q247"/>
    <mergeCell ref="M206:Q206"/>
    <mergeCell ref="M193:Q193"/>
    <mergeCell ref="M194:Q194"/>
    <mergeCell ref="K195:Q195"/>
    <mergeCell ref="J206:L206"/>
    <mergeCell ref="L296:Q296"/>
    <mergeCell ref="L285:Q285"/>
    <mergeCell ref="L295:Q295"/>
    <mergeCell ref="A273:Q273"/>
    <mergeCell ref="A334:Q334"/>
    <mergeCell ref="A335:Q335"/>
    <mergeCell ref="A300:Q300"/>
    <mergeCell ref="A301:Q301"/>
    <mergeCell ref="M391:Q391"/>
    <mergeCell ref="A389:Q389"/>
    <mergeCell ref="A338:Q338"/>
    <mergeCell ref="A354:Q354"/>
    <mergeCell ref="A361:Q361"/>
    <mergeCell ref="A362:Q362"/>
    <mergeCell ref="J380:L380"/>
    <mergeCell ref="M380:Q380"/>
    <mergeCell ref="M382:Q382"/>
    <mergeCell ref="O315:Q315"/>
    <mergeCell ref="A377:Q377"/>
    <mergeCell ref="A379:Q379"/>
    <mergeCell ref="A378:Q378"/>
    <mergeCell ref="A382:I382"/>
    <mergeCell ref="A369:I369"/>
    <mergeCell ref="A357:Q357"/>
    <mergeCell ref="A358:Q358"/>
    <mergeCell ref="A359:Q359"/>
    <mergeCell ref="A350:Q350"/>
    <mergeCell ref="J374:Q374"/>
    <mergeCell ref="J381:L381"/>
    <mergeCell ref="A366:Q366"/>
    <mergeCell ref="A391:I391"/>
    <mergeCell ref="M387:Q387"/>
    <mergeCell ref="A352:Q352"/>
    <mergeCell ref="A353:Q353"/>
    <mergeCell ref="A370:Q370"/>
    <mergeCell ref="A371:Q371"/>
    <mergeCell ref="A193:J193"/>
    <mergeCell ref="A190:J190"/>
    <mergeCell ref="A367:I367"/>
    <mergeCell ref="J367:Q367"/>
    <mergeCell ref="A368:I368"/>
    <mergeCell ref="A375:I375"/>
    <mergeCell ref="J375:Q375"/>
    <mergeCell ref="A374:I374"/>
    <mergeCell ref="A328:Q328"/>
    <mergeCell ref="A329:Q329"/>
    <mergeCell ref="A330:Q330"/>
    <mergeCell ref="O317:Q317"/>
    <mergeCell ref="O318:Q318"/>
    <mergeCell ref="A360:Q360"/>
    <mergeCell ref="O305:Q305"/>
    <mergeCell ref="L297:Q297"/>
    <mergeCell ref="J213:L213"/>
    <mergeCell ref="M213:Q213"/>
    <mergeCell ref="A203:I203"/>
    <mergeCell ref="A322:Q322"/>
    <mergeCell ref="A314:Q314"/>
    <mergeCell ref="M209:Q209"/>
    <mergeCell ref="L244:Q244"/>
    <mergeCell ref="O307:Q307"/>
    <mergeCell ref="L286:Q286"/>
    <mergeCell ref="L287:Q287"/>
    <mergeCell ref="A304:Q304"/>
    <mergeCell ref="A365:Q365"/>
    <mergeCell ref="A355:Q355"/>
    <mergeCell ref="A356:Q356"/>
    <mergeCell ref="A373:I373"/>
    <mergeCell ref="J373:Q373"/>
    <mergeCell ref="I339:K339"/>
    <mergeCell ref="L339:N339"/>
    <mergeCell ref="A45:Q45"/>
    <mergeCell ref="A223:Q223"/>
    <mergeCell ref="O309:Q309"/>
    <mergeCell ref="O310:Q310"/>
    <mergeCell ref="O311:Q311"/>
    <mergeCell ref="O312:Q312"/>
    <mergeCell ref="O313:Q313"/>
    <mergeCell ref="M217:Q217"/>
    <mergeCell ref="A245:K245"/>
    <mergeCell ref="M130:Q132"/>
    <mergeCell ref="A105:Q105"/>
    <mergeCell ref="A106:Q106"/>
    <mergeCell ref="A107:Q107"/>
    <mergeCell ref="A116:Q116"/>
    <mergeCell ref="A81:Q81"/>
    <mergeCell ref="A52:Q52"/>
    <mergeCell ref="A46:Q46"/>
    <mergeCell ref="A48:Q48"/>
    <mergeCell ref="A49:Q49"/>
    <mergeCell ref="A50:Q50"/>
    <mergeCell ref="K174:L174"/>
    <mergeCell ref="K169:L169"/>
    <mergeCell ref="L293:Q293"/>
    <mergeCell ref="A278:Q278"/>
    <mergeCell ref="A281:Q281"/>
    <mergeCell ref="A252:Q252"/>
    <mergeCell ref="L249:Q249"/>
    <mergeCell ref="A250:K250"/>
    <mergeCell ref="A178:J178"/>
    <mergeCell ref="A180:J180"/>
    <mergeCell ref="A199:Q199"/>
    <mergeCell ref="J203:L203"/>
    <mergeCell ref="M203:Q203"/>
    <mergeCell ref="A202:Q202"/>
    <mergeCell ref="A186:L186"/>
    <mergeCell ref="A195:J195"/>
    <mergeCell ref="A179:L179"/>
    <mergeCell ref="M169:Q169"/>
    <mergeCell ref="A161:L161"/>
    <mergeCell ref="A336:Q336"/>
    <mergeCell ref="A372:Q372"/>
    <mergeCell ref="J368:Q368"/>
    <mergeCell ref="A337:Q337"/>
    <mergeCell ref="A331:Q331"/>
    <mergeCell ref="A333:Q333"/>
    <mergeCell ref="A315:F315"/>
    <mergeCell ref="G315:J315"/>
    <mergeCell ref="K315:N315"/>
    <mergeCell ref="A316:F316"/>
    <mergeCell ref="O316:Q316"/>
    <mergeCell ref="A317:F317"/>
    <mergeCell ref="A318:F318"/>
    <mergeCell ref="G316:J316"/>
    <mergeCell ref="G317:J317"/>
    <mergeCell ref="G318:J318"/>
    <mergeCell ref="K316:N316"/>
    <mergeCell ref="K317:N317"/>
    <mergeCell ref="K318:N318"/>
    <mergeCell ref="O319:Q319"/>
    <mergeCell ref="A319:N319"/>
    <mergeCell ref="A339:D339"/>
    <mergeCell ref="F339:H339"/>
    <mergeCell ref="A132:J132"/>
    <mergeCell ref="A115:Q115"/>
    <mergeCell ref="K128:L128"/>
    <mergeCell ref="M124:Q124"/>
    <mergeCell ref="A124:L124"/>
    <mergeCell ref="M129:Q129"/>
    <mergeCell ref="K130:L130"/>
    <mergeCell ref="K131:L131"/>
    <mergeCell ref="K132:L132"/>
    <mergeCell ref="A128:J128"/>
    <mergeCell ref="A137:J137"/>
    <mergeCell ref="A138:J138"/>
    <mergeCell ref="A141:J141"/>
    <mergeCell ref="A143:Q143"/>
    <mergeCell ref="K194:L194"/>
    <mergeCell ref="A206:I206"/>
    <mergeCell ref="J204:L204"/>
    <mergeCell ref="J205:L205"/>
    <mergeCell ref="K192:L192"/>
    <mergeCell ref="A194:J194"/>
    <mergeCell ref="K191:L191"/>
    <mergeCell ref="M134:Q134"/>
    <mergeCell ref="A135:L135"/>
    <mergeCell ref="M135:Q135"/>
    <mergeCell ref="K136:L136"/>
    <mergeCell ref="K137:L137"/>
    <mergeCell ref="K138:L138"/>
    <mergeCell ref="A181:J181"/>
    <mergeCell ref="M179:Q179"/>
    <mergeCell ref="A165:J165"/>
    <mergeCell ref="A142:Q142"/>
    <mergeCell ref="K172:L172"/>
    <mergeCell ref="A108:Q108"/>
    <mergeCell ref="A109:Q109"/>
    <mergeCell ref="A110:Q110"/>
    <mergeCell ref="A117:Q117"/>
    <mergeCell ref="K125:L125"/>
    <mergeCell ref="K126:L126"/>
    <mergeCell ref="K127:L127"/>
    <mergeCell ref="A120:Q120"/>
    <mergeCell ref="M125:Q128"/>
    <mergeCell ref="A114:Q114"/>
    <mergeCell ref="A121:Q121"/>
    <mergeCell ref="A122:Q122"/>
    <mergeCell ref="A123:Q123"/>
    <mergeCell ref="A118:Q118"/>
    <mergeCell ref="A1:Q1"/>
    <mergeCell ref="A2:Q2"/>
    <mergeCell ref="A4:Q4"/>
    <mergeCell ref="A11:Q11"/>
    <mergeCell ref="A12:Q12"/>
    <mergeCell ref="A13:Q13"/>
    <mergeCell ref="A14:Q14"/>
    <mergeCell ref="A15:Q15"/>
    <mergeCell ref="A16:Q16"/>
    <mergeCell ref="A5:Q5"/>
    <mergeCell ref="A6:Q6"/>
    <mergeCell ref="A7:Q7"/>
    <mergeCell ref="A8:Q8"/>
    <mergeCell ref="A9:Q9"/>
    <mergeCell ref="A10:Q10"/>
    <mergeCell ref="A23:Q23"/>
    <mergeCell ref="A29:Q29"/>
    <mergeCell ref="A17:Q17"/>
    <mergeCell ref="A18:Q18"/>
    <mergeCell ref="A19:Q19"/>
    <mergeCell ref="A20:Q20"/>
    <mergeCell ref="A21:Q21"/>
    <mergeCell ref="A22:Q22"/>
    <mergeCell ref="A24:Q24"/>
    <mergeCell ref="A25:Q25"/>
    <mergeCell ref="A26:Q26"/>
    <mergeCell ref="A28:Q28"/>
    <mergeCell ref="A3:Q3"/>
    <mergeCell ref="A27:Q27"/>
    <mergeCell ref="L31:Q31"/>
    <mergeCell ref="L32:Q32"/>
    <mergeCell ref="L33:Q33"/>
    <mergeCell ref="A34:K34"/>
    <mergeCell ref="L34:Q34"/>
    <mergeCell ref="L53:Q53"/>
    <mergeCell ref="A31:D31"/>
    <mergeCell ref="A32:D32"/>
    <mergeCell ref="A30:Q30"/>
    <mergeCell ref="A35:Q35"/>
    <mergeCell ref="A36:Q36"/>
    <mergeCell ref="A62:Q62"/>
    <mergeCell ref="A37:Q37"/>
    <mergeCell ref="A43:Q43"/>
    <mergeCell ref="J61:K61"/>
    <mergeCell ref="J63:K63"/>
    <mergeCell ref="J64:K64"/>
    <mergeCell ref="J65:K65"/>
    <mergeCell ref="J66:K66"/>
    <mergeCell ref="J67:K67"/>
    <mergeCell ref="A44:Q44"/>
    <mergeCell ref="A40:Q40"/>
    <mergeCell ref="A57:Q57"/>
    <mergeCell ref="A58:Q58"/>
    <mergeCell ref="A59:Q59"/>
    <mergeCell ref="A60:Q60"/>
    <mergeCell ref="A47:Q47"/>
    <mergeCell ref="A51:Q51"/>
    <mergeCell ref="A39:Q39"/>
    <mergeCell ref="A41:Q41"/>
    <mergeCell ref="A42:Q42"/>
    <mergeCell ref="F61:G61"/>
    <mergeCell ref="F63:G63"/>
    <mergeCell ref="F64:G64"/>
    <mergeCell ref="F65:G65"/>
    <mergeCell ref="L56:Q56"/>
    <mergeCell ref="A38:Q38"/>
    <mergeCell ref="A303:Q303"/>
    <mergeCell ref="A298:Q298"/>
    <mergeCell ref="A299:Q299"/>
    <mergeCell ref="A302:Q302"/>
    <mergeCell ref="A93:Q93"/>
    <mergeCell ref="A97:Q97"/>
    <mergeCell ref="A98:Q98"/>
    <mergeCell ref="H61:I61"/>
    <mergeCell ref="H63:I63"/>
    <mergeCell ref="H64:I64"/>
    <mergeCell ref="H65:I65"/>
    <mergeCell ref="H66:I66"/>
    <mergeCell ref="H67:I67"/>
    <mergeCell ref="H68:I68"/>
    <mergeCell ref="H69:I69"/>
    <mergeCell ref="P61:Q61"/>
    <mergeCell ref="L241:Q241"/>
    <mergeCell ref="A94:Q94"/>
    <mergeCell ref="A95:Q95"/>
    <mergeCell ref="A96:Q96"/>
    <mergeCell ref="L76:M76"/>
    <mergeCell ref="A136:J136"/>
    <mergeCell ref="K139:L139"/>
    <mergeCell ref="K140:L140"/>
    <mergeCell ref="A119:Q119"/>
    <mergeCell ref="M187:Q187"/>
    <mergeCell ref="A134:J134"/>
    <mergeCell ref="L54:Q54"/>
    <mergeCell ref="L55:Q55"/>
    <mergeCell ref="P63:Q63"/>
    <mergeCell ref="A404:I404"/>
    <mergeCell ref="A393:I393"/>
    <mergeCell ref="A400:I400"/>
    <mergeCell ref="A401:I401"/>
    <mergeCell ref="A402:I402"/>
    <mergeCell ref="J403:L403"/>
    <mergeCell ref="J397:L397"/>
    <mergeCell ref="J398:L398"/>
    <mergeCell ref="J396:L396"/>
    <mergeCell ref="M393:Q393"/>
    <mergeCell ref="M394:Q394"/>
    <mergeCell ref="M395:Q395"/>
    <mergeCell ref="L443:Q443"/>
    <mergeCell ref="A444:K444"/>
    <mergeCell ref="K147:L147"/>
    <mergeCell ref="A457:K457"/>
    <mergeCell ref="M402:Q402"/>
    <mergeCell ref="A430:Q430"/>
    <mergeCell ref="A431:K431"/>
    <mergeCell ref="L243:Q243"/>
    <mergeCell ref="A237:K237"/>
    <mergeCell ref="L237:Q237"/>
    <mergeCell ref="A238:K238"/>
    <mergeCell ref="L238:Q238"/>
    <mergeCell ref="A219:Q219"/>
    <mergeCell ref="A220:Q220"/>
    <mergeCell ref="A240:K240"/>
    <mergeCell ref="L240:Q240"/>
    <mergeCell ref="A234:K234"/>
    <mergeCell ref="L234:Q234"/>
    <mergeCell ref="A235:K235"/>
    <mergeCell ref="A207:I207"/>
    <mergeCell ref="L482:Q482"/>
    <mergeCell ref="A483:K483"/>
    <mergeCell ref="L483:Q483"/>
    <mergeCell ref="A491:Q491"/>
    <mergeCell ref="A492:Q492"/>
    <mergeCell ref="A452:K452"/>
    <mergeCell ref="A441:K441"/>
    <mergeCell ref="A438:K438"/>
    <mergeCell ref="L438:Q438"/>
    <mergeCell ref="A418:I418"/>
    <mergeCell ref="A419:I419"/>
    <mergeCell ref="A445:Q445"/>
    <mergeCell ref="G495:H495"/>
    <mergeCell ref="A494:F494"/>
    <mergeCell ref="L473:Q473"/>
    <mergeCell ref="L478:Q478"/>
    <mergeCell ref="A479:Q479"/>
    <mergeCell ref="A450:Q450"/>
    <mergeCell ref="A469:K469"/>
    <mergeCell ref="A470:K470"/>
    <mergeCell ref="A471:K471"/>
    <mergeCell ref="A472:K472"/>
    <mergeCell ref="A473:K473"/>
    <mergeCell ref="L469:Q469"/>
    <mergeCell ref="A486:K486"/>
    <mergeCell ref="L464:Q464"/>
    <mergeCell ref="L472:Q472"/>
    <mergeCell ref="A480:K480"/>
    <mergeCell ref="L459:Q459"/>
    <mergeCell ref="A439:K439"/>
    <mergeCell ref="L439:Q439"/>
    <mergeCell ref="A440:K440"/>
    <mergeCell ref="L480:Q480"/>
    <mergeCell ref="A468:K468"/>
    <mergeCell ref="A409:I409"/>
    <mergeCell ref="A432:K432"/>
    <mergeCell ref="L432:Q432"/>
    <mergeCell ref="A433:K433"/>
    <mergeCell ref="L433:Q433"/>
    <mergeCell ref="A434:K434"/>
    <mergeCell ref="L434:Q434"/>
    <mergeCell ref="A423:Q423"/>
    <mergeCell ref="A424:Q425"/>
    <mergeCell ref="A426:Q426"/>
    <mergeCell ref="A427:Q427"/>
    <mergeCell ref="J414:L414"/>
    <mergeCell ref="L441:Q441"/>
    <mergeCell ref="A422:I422"/>
    <mergeCell ref="J410:L410"/>
    <mergeCell ref="M410:Q410"/>
    <mergeCell ref="A414:I414"/>
    <mergeCell ref="A417:I417"/>
    <mergeCell ref="L440:Q440"/>
    <mergeCell ref="A449:Q449"/>
    <mergeCell ref="J418:L418"/>
    <mergeCell ref="A459:K459"/>
    <mergeCell ref="L470:Q470"/>
    <mergeCell ref="A451:Q451"/>
    <mergeCell ref="A442:K442"/>
    <mergeCell ref="L442:Q442"/>
    <mergeCell ref="A443:K443"/>
    <mergeCell ref="L468:Q468"/>
    <mergeCell ref="L444:Q444"/>
    <mergeCell ref="L457:Q457"/>
    <mergeCell ref="K509:Q509"/>
    <mergeCell ref="A510:J510"/>
    <mergeCell ref="A507:J507"/>
    <mergeCell ref="K507:Q507"/>
    <mergeCell ref="A475:K475"/>
    <mergeCell ref="L475:Q475"/>
    <mergeCell ref="L465:Q465"/>
    <mergeCell ref="A464:K464"/>
    <mergeCell ref="A447:Q447"/>
    <mergeCell ref="L466:Q466"/>
    <mergeCell ref="A453:K453"/>
    <mergeCell ref="L453:Q453"/>
    <mergeCell ref="A454:K454"/>
    <mergeCell ref="L454:Q454"/>
    <mergeCell ref="A455:K455"/>
    <mergeCell ref="L455:Q455"/>
    <mergeCell ref="A476:K476"/>
    <mergeCell ref="L498:Q498"/>
    <mergeCell ref="L499:Q499"/>
    <mergeCell ref="L500:Q500"/>
    <mergeCell ref="I494:K494"/>
    <mergeCell ref="I496:K496"/>
    <mergeCell ref="J497:K497"/>
    <mergeCell ref="A481:K481"/>
    <mergeCell ref="A506:J506"/>
    <mergeCell ref="L481:Q481"/>
    <mergeCell ref="J500:K500"/>
    <mergeCell ref="L476:Q476"/>
    <mergeCell ref="L463:Q463"/>
    <mergeCell ref="A474:K474"/>
    <mergeCell ref="L497:Q497"/>
    <mergeCell ref="G497:H500"/>
    <mergeCell ref="A508:J508"/>
    <mergeCell ref="A484:K484"/>
    <mergeCell ref="A485:K485"/>
    <mergeCell ref="L484:Q484"/>
    <mergeCell ref="A487:Q487"/>
    <mergeCell ref="A488:K488"/>
    <mergeCell ref="L488:Q488"/>
    <mergeCell ref="A489:Q489"/>
    <mergeCell ref="A490:Q490"/>
    <mergeCell ref="K508:Q508"/>
    <mergeCell ref="A493:Q493"/>
    <mergeCell ref="A503:Q503"/>
    <mergeCell ref="A504:Q504"/>
    <mergeCell ref="K513:Q513"/>
    <mergeCell ref="A513:J513"/>
    <mergeCell ref="A505:J505"/>
    <mergeCell ref="K505:Q505"/>
    <mergeCell ref="J499:K499"/>
    <mergeCell ref="L495:Q495"/>
    <mergeCell ref="K506:Q506"/>
    <mergeCell ref="L486:Q486"/>
    <mergeCell ref="G496:H496"/>
    <mergeCell ref="A495:F495"/>
    <mergeCell ref="J498:K498"/>
    <mergeCell ref="G494:H494"/>
    <mergeCell ref="L494:Q494"/>
    <mergeCell ref="A497:F500"/>
    <mergeCell ref="A509:J509"/>
    <mergeCell ref="L501:Q501"/>
    <mergeCell ref="A496:F496"/>
    <mergeCell ref="L496:Q496"/>
    <mergeCell ref="K510:Q510"/>
    <mergeCell ref="A554:Q554"/>
    <mergeCell ref="A519:J519"/>
    <mergeCell ref="A522:Q522"/>
    <mergeCell ref="A516:J516"/>
    <mergeCell ref="K516:Q516"/>
    <mergeCell ref="A517:J517"/>
    <mergeCell ref="K517:Q517"/>
    <mergeCell ref="A518:J518"/>
    <mergeCell ref="K518:Q518"/>
    <mergeCell ref="A511:Q511"/>
    <mergeCell ref="A512:Q512"/>
    <mergeCell ref="A514:J514"/>
    <mergeCell ref="K514:Q514"/>
    <mergeCell ref="A515:J515"/>
    <mergeCell ref="K515:Q515"/>
    <mergeCell ref="A521:Q521"/>
    <mergeCell ref="I495:K495"/>
    <mergeCell ref="J401:L401"/>
    <mergeCell ref="J402:L402"/>
    <mergeCell ref="K519:Q519"/>
    <mergeCell ref="J416:L416"/>
    <mergeCell ref="A520:J520"/>
    <mergeCell ref="K520:Q520"/>
    <mergeCell ref="A501:K501"/>
    <mergeCell ref="J408:L408"/>
    <mergeCell ref="A428:Q428"/>
    <mergeCell ref="A435:K435"/>
    <mergeCell ref="L435:Q435"/>
    <mergeCell ref="A436:K436"/>
    <mergeCell ref="L436:Q436"/>
    <mergeCell ref="A437:K437"/>
    <mergeCell ref="L437:Q437"/>
    <mergeCell ref="A429:Q429"/>
    <mergeCell ref="A415:I415"/>
    <mergeCell ref="A416:I416"/>
    <mergeCell ref="A420:I420"/>
    <mergeCell ref="A421:I421"/>
    <mergeCell ref="L452:Q452"/>
    <mergeCell ref="A446:Q446"/>
    <mergeCell ref="A448:Q448"/>
    <mergeCell ref="A465:K465"/>
    <mergeCell ref="A463:K463"/>
    <mergeCell ref="A460:K460"/>
    <mergeCell ref="J417:L417"/>
    <mergeCell ref="A408:I408"/>
    <mergeCell ref="A411:Q411"/>
    <mergeCell ref="A412:Q412"/>
    <mergeCell ref="A410:I410"/>
    <mergeCell ref="A364:Q364"/>
    <mergeCell ref="J207:L207"/>
    <mergeCell ref="M207:Q207"/>
    <mergeCell ref="A188:J188"/>
    <mergeCell ref="A183:J183"/>
    <mergeCell ref="A243:K243"/>
    <mergeCell ref="L228:Q228"/>
    <mergeCell ref="A221:Q221"/>
    <mergeCell ref="A222:Q222"/>
    <mergeCell ref="L226:Q226"/>
    <mergeCell ref="A144:Q144"/>
    <mergeCell ref="A146:J146"/>
    <mergeCell ref="J369:Q369"/>
    <mergeCell ref="A380:I380"/>
    <mergeCell ref="A363:Q363"/>
    <mergeCell ref="A283:Q283"/>
    <mergeCell ref="A282:Q282"/>
    <mergeCell ref="A277:Q277"/>
    <mergeCell ref="A288:K288"/>
    <mergeCell ref="L288:Q288"/>
    <mergeCell ref="L292:Q292"/>
    <mergeCell ref="A332:Q332"/>
    <mergeCell ref="A320:Q320"/>
    <mergeCell ref="A321:Q321"/>
    <mergeCell ref="A325:Q325"/>
    <mergeCell ref="A284:Q284"/>
    <mergeCell ref="A289:Q289"/>
    <mergeCell ref="A290:Q290"/>
    <mergeCell ref="A192:J192"/>
    <mergeCell ref="A265:Q265"/>
    <mergeCell ref="A263:Q263"/>
    <mergeCell ref="A264:Q264"/>
    <mergeCell ref="K134:L134"/>
    <mergeCell ref="L250:Q250"/>
    <mergeCell ref="A256:Q256"/>
    <mergeCell ref="A253:Q253"/>
    <mergeCell ref="A254:Q254"/>
    <mergeCell ref="A291:Q291"/>
    <mergeCell ref="A275:Q275"/>
    <mergeCell ref="A279:Q280"/>
    <mergeCell ref="A209:I209"/>
    <mergeCell ref="A210:I210"/>
    <mergeCell ref="A276:Q276"/>
    <mergeCell ref="A248:K248"/>
    <mergeCell ref="L248:Q248"/>
    <mergeCell ref="A251:Q251"/>
    <mergeCell ref="A326:Q326"/>
    <mergeCell ref="O306:Q306"/>
    <mergeCell ref="A351:Q351"/>
    <mergeCell ref="A244:K244"/>
    <mergeCell ref="M161:Q161"/>
    <mergeCell ref="K162:L162"/>
    <mergeCell ref="A160:J160"/>
    <mergeCell ref="K159:L159"/>
    <mergeCell ref="K185:L185"/>
    <mergeCell ref="A189:J189"/>
    <mergeCell ref="K187:L187"/>
    <mergeCell ref="K188:L188"/>
    <mergeCell ref="M168:Q168"/>
    <mergeCell ref="A216:I216"/>
    <mergeCell ref="J215:L215"/>
    <mergeCell ref="K173:L173"/>
    <mergeCell ref="K177:L177"/>
    <mergeCell ref="A185:J185"/>
    <mergeCell ref="A77:E77"/>
    <mergeCell ref="A86:Q86"/>
    <mergeCell ref="A87:Q87"/>
    <mergeCell ref="A88:Q88"/>
    <mergeCell ref="A78:Q78"/>
    <mergeCell ref="A79:Q79"/>
    <mergeCell ref="A80:Q80"/>
    <mergeCell ref="A150:J150"/>
    <mergeCell ref="A266:Q266"/>
    <mergeCell ref="A249:K249"/>
    <mergeCell ref="A241:K241"/>
    <mergeCell ref="A242:K242"/>
    <mergeCell ref="M211:Q211"/>
    <mergeCell ref="A213:I213"/>
    <mergeCell ref="A211:I211"/>
    <mergeCell ref="J211:L211"/>
    <mergeCell ref="L235:Q235"/>
    <mergeCell ref="A236:K236"/>
    <mergeCell ref="L236:Q236"/>
    <mergeCell ref="A230:Q230"/>
    <mergeCell ref="A139:J139"/>
    <mergeCell ref="A140:J140"/>
    <mergeCell ref="K166:L166"/>
    <mergeCell ref="A155:J155"/>
    <mergeCell ref="A156:J156"/>
    <mergeCell ref="K148:L148"/>
    <mergeCell ref="K149:L149"/>
    <mergeCell ref="K150:L150"/>
    <mergeCell ref="K151:L151"/>
    <mergeCell ref="A152:J152"/>
    <mergeCell ref="A153:J153"/>
    <mergeCell ref="K155:L155"/>
    <mergeCell ref="N61:O61"/>
    <mergeCell ref="N63:O63"/>
    <mergeCell ref="N64:O64"/>
    <mergeCell ref="N65:O65"/>
    <mergeCell ref="J68:K68"/>
    <mergeCell ref="J69:K69"/>
    <mergeCell ref="J70:K70"/>
    <mergeCell ref="P69:Q69"/>
    <mergeCell ref="P70:Q70"/>
    <mergeCell ref="J71:K71"/>
    <mergeCell ref="J72:K72"/>
    <mergeCell ref="A133:L133"/>
    <mergeCell ref="M133:Q133"/>
    <mergeCell ref="A126:J126"/>
    <mergeCell ref="A127:J127"/>
    <mergeCell ref="A130:J130"/>
    <mergeCell ref="A131:J131"/>
    <mergeCell ref="A129:L129"/>
    <mergeCell ref="A90:Q90"/>
    <mergeCell ref="A100:Q100"/>
    <mergeCell ref="A101:Q101"/>
    <mergeCell ref="A102:Q102"/>
    <mergeCell ref="A103:Q103"/>
    <mergeCell ref="A104:Q104"/>
    <mergeCell ref="A111:Q111"/>
    <mergeCell ref="A112:Q112"/>
    <mergeCell ref="A113:Q113"/>
    <mergeCell ref="J76:K76"/>
    <mergeCell ref="A99:Q99"/>
    <mergeCell ref="A89:Q89"/>
    <mergeCell ref="A82:Q82"/>
    <mergeCell ref="A83:Q83"/>
    <mergeCell ref="A61:E61"/>
    <mergeCell ref="A63:E63"/>
    <mergeCell ref="A64:E64"/>
    <mergeCell ref="A65:E65"/>
    <mergeCell ref="A66:E66"/>
    <mergeCell ref="A67:E67"/>
    <mergeCell ref="A68:E68"/>
    <mergeCell ref="A69:E69"/>
    <mergeCell ref="A70:E70"/>
    <mergeCell ref="A71:E71"/>
    <mergeCell ref="A72:E72"/>
    <mergeCell ref="A73:E73"/>
    <mergeCell ref="A74:E74"/>
    <mergeCell ref="A75:E75"/>
    <mergeCell ref="A76:E76"/>
    <mergeCell ref="L74:M74"/>
    <mergeCell ref="L72:M72"/>
    <mergeCell ref="L73:M73"/>
    <mergeCell ref="L75:Q75"/>
    <mergeCell ref="J73:K73"/>
    <mergeCell ref="J74:K74"/>
    <mergeCell ref="N72:O72"/>
    <mergeCell ref="N73:O73"/>
    <mergeCell ref="P71:Q71"/>
    <mergeCell ref="H70:I70"/>
    <mergeCell ref="H71:I71"/>
    <mergeCell ref="H72:I72"/>
    <mergeCell ref="P64:Q64"/>
    <mergeCell ref="P65:Q65"/>
    <mergeCell ref="P66:Q66"/>
    <mergeCell ref="P67:Q67"/>
    <mergeCell ref="P74:Q74"/>
    <mergeCell ref="F66:G66"/>
    <mergeCell ref="F67:G67"/>
    <mergeCell ref="F68:G68"/>
    <mergeCell ref="F69:G69"/>
    <mergeCell ref="F70:G70"/>
    <mergeCell ref="F71:G71"/>
    <mergeCell ref="F72:G72"/>
    <mergeCell ref="F73:G73"/>
    <mergeCell ref="F74:G74"/>
    <mergeCell ref="F75:K75"/>
    <mergeCell ref="F76:G76"/>
    <mergeCell ref="F77:Q77"/>
    <mergeCell ref="L64:M64"/>
    <mergeCell ref="L65:M65"/>
    <mergeCell ref="L66:M66"/>
    <mergeCell ref="L67:M67"/>
    <mergeCell ref="L68:M68"/>
    <mergeCell ref="L69:M69"/>
    <mergeCell ref="L70:M70"/>
    <mergeCell ref="L71:M71"/>
    <mergeCell ref="N66:O66"/>
    <mergeCell ref="N67:O67"/>
    <mergeCell ref="N68:O68"/>
    <mergeCell ref="N69:O69"/>
    <mergeCell ref="N70:O70"/>
    <mergeCell ref="N71:O71"/>
    <mergeCell ref="P68:Q68"/>
    <mergeCell ref="N74:O74"/>
    <mergeCell ref="N76:O76"/>
    <mergeCell ref="P72:Q72"/>
    <mergeCell ref="P73:Q73"/>
    <mergeCell ref="P76:Q76"/>
  </mergeCells>
  <pageMargins left="0.51181102362204722" right="0" top="0.51181102362204722" bottom="0.39370078740157483" header="0.11811023622047245" footer="0.11811023622047245"/>
  <pageSetup scale="60" fitToHeight="0" orientation="portrait" r:id="rId1"/>
  <headerFooter>
    <oddFooter>&amp;CPágina &amp;P de &amp;N</oddFooter>
  </headerFooter>
  <rowBreaks count="9" manualBreakCount="9">
    <brk id="28" max="16383" man="1"/>
    <brk id="74" max="16383" man="1"/>
    <brk id="114" max="16383" man="1"/>
    <brk id="194" max="16" man="1"/>
    <brk id="250" max="16383" man="1"/>
    <brk id="299" max="16" man="1"/>
    <brk id="352" max="16383" man="1"/>
    <brk id="415" max="16" man="1"/>
    <brk id="48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vt:lpstr>
      <vt:lpstr>JUNIO!_GoBack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2024-07-12T01:40:29Z</cp:lastPrinted>
  <dcterms:created xsi:type="dcterms:W3CDTF">2018-05-24T18:29:58Z</dcterms:created>
  <dcterms:modified xsi:type="dcterms:W3CDTF">2024-07-12T18:18:01Z</dcterms:modified>
</cp:coreProperties>
</file>